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53222"/>
  <mc:AlternateContent xmlns:mc="http://schemas.openxmlformats.org/markup-compatibility/2006">
    <mc:Choice Requires="x15">
      <x15ac:absPath xmlns:x15ac="http://schemas.microsoft.com/office/spreadsheetml/2010/11/ac" url="C:\Dropbox\DESY\8182_analysis\8182_1200C_5min_370C_5min_DESY\"/>
    </mc:Choice>
  </mc:AlternateContent>
  <bookViews>
    <workbookView xWindow="0" yWindow="0" windowWidth="28800" windowHeight="12435" tabRatio="500" activeTab="2"/>
  </bookViews>
  <sheets>
    <sheet name="lattice parameter" sheetId="1" r:id="rId1"/>
    <sheet name="single austenite" sheetId="2" r:id="rId2"/>
    <sheet name="carbon from 0 bainite" sheetId="3" r:id="rId3"/>
  </sheets>
  <definedNames>
    <definedName name="_xlnm._FilterDatabase" localSheetId="0" hidden="1">'lattice parameter'!$A$4:$D$21</definedName>
  </definedNames>
  <calcPr calcId="162913"/>
</workbook>
</file>

<file path=xl/calcChain.xml><?xml version="1.0" encoding="utf-8"?>
<calcChain xmlns="http://schemas.openxmlformats.org/spreadsheetml/2006/main">
  <c r="D5" i="3" l="1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4" i="3"/>
  <c r="B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I66" i="2" l="1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I34" i="2" l="1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E34" i="2"/>
  <c r="F34" i="2" s="1"/>
  <c r="E35" i="2"/>
  <c r="F35" i="2" s="1"/>
  <c r="E36" i="2"/>
  <c r="F36" i="2" s="1"/>
  <c r="E37" i="2"/>
  <c r="F37" i="2" s="1"/>
  <c r="E38" i="2"/>
  <c r="F38" i="2" s="1"/>
  <c r="E39" i="2"/>
  <c r="F39" i="2" s="1"/>
  <c r="E40" i="2"/>
  <c r="F40" i="2" s="1"/>
  <c r="E41" i="2"/>
  <c r="F41" i="2" s="1"/>
  <c r="E42" i="2"/>
  <c r="F42" i="2" s="1"/>
  <c r="E43" i="2"/>
  <c r="F43" i="2" s="1"/>
  <c r="E44" i="2"/>
  <c r="F44" i="2" s="1"/>
  <c r="E45" i="2"/>
  <c r="F45" i="2" s="1"/>
  <c r="E46" i="2"/>
  <c r="F46" i="2" s="1"/>
  <c r="E47" i="2"/>
  <c r="F47" i="2" s="1"/>
  <c r="E48" i="2"/>
  <c r="F48" i="2" s="1"/>
  <c r="E49" i="2"/>
  <c r="F49" i="2" s="1"/>
  <c r="E50" i="2"/>
  <c r="F50" i="2" s="1"/>
  <c r="E51" i="2"/>
  <c r="F51" i="2" s="1"/>
  <c r="E52" i="2"/>
  <c r="F52" i="2" s="1"/>
  <c r="E53" i="2"/>
  <c r="F53" i="2" s="1"/>
  <c r="E54" i="2"/>
  <c r="F54" i="2" s="1"/>
  <c r="E55" i="2"/>
  <c r="F55" i="2" s="1"/>
  <c r="E56" i="2"/>
  <c r="F56" i="2" s="1"/>
  <c r="E57" i="2"/>
  <c r="F57" i="2" s="1"/>
  <c r="E58" i="2"/>
  <c r="F58" i="2" s="1"/>
  <c r="E59" i="2"/>
  <c r="F59" i="2" s="1"/>
  <c r="E60" i="2"/>
  <c r="F60" i="2" s="1"/>
  <c r="E61" i="2"/>
  <c r="F61" i="2" s="1"/>
  <c r="E62" i="2"/>
  <c r="F62" i="2" s="1"/>
  <c r="E63" i="2"/>
  <c r="F63" i="2" s="1"/>
  <c r="E64" i="2"/>
  <c r="F64" i="2" s="1"/>
  <c r="E65" i="2"/>
  <c r="F65" i="2" s="1"/>
  <c r="G18" i="2" l="1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17" i="2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F26" i="2" s="1"/>
  <c r="E27" i="2"/>
  <c r="F27" i="2" s="1"/>
  <c r="E28" i="2"/>
  <c r="F28" i="2" s="1"/>
  <c r="E29" i="2"/>
  <c r="F29" i="2" s="1"/>
  <c r="E30" i="2"/>
  <c r="F30" i="2" s="1"/>
  <c r="E31" i="2"/>
  <c r="F31" i="2" s="1"/>
  <c r="E32" i="2"/>
  <c r="F32" i="2" s="1"/>
  <c r="E33" i="2"/>
  <c r="F33" i="2" s="1"/>
  <c r="E17" i="2" l="1"/>
  <c r="F17" i="2" s="1"/>
  <c r="E18" i="2"/>
  <c r="F18" i="2" s="1"/>
  <c r="C10" i="2"/>
  <c r="F29" i="1"/>
  <c r="D42" i="2" l="1"/>
  <c r="H42" i="2" s="1"/>
  <c r="D51" i="2"/>
  <c r="H51" i="2" s="1"/>
  <c r="D59" i="2"/>
  <c r="H59" i="2" s="1"/>
  <c r="D37" i="2"/>
  <c r="H37" i="2" s="1"/>
  <c r="D45" i="2"/>
  <c r="H45" i="2" s="1"/>
  <c r="D53" i="2"/>
  <c r="H53" i="2" s="1"/>
  <c r="D61" i="2"/>
  <c r="H61" i="2" s="1"/>
  <c r="D55" i="2"/>
  <c r="H55" i="2" s="1"/>
  <c r="D56" i="2"/>
  <c r="H56" i="2" s="1"/>
  <c r="D38" i="2"/>
  <c r="H38" i="2" s="1"/>
  <c r="D46" i="2"/>
  <c r="H46" i="2" s="1"/>
  <c r="D54" i="2"/>
  <c r="H54" i="2" s="1"/>
  <c r="D62" i="2"/>
  <c r="H62" i="2" s="1"/>
  <c r="D39" i="2"/>
  <c r="H39" i="2" s="1"/>
  <c r="D47" i="2"/>
  <c r="H47" i="2" s="1"/>
  <c r="D63" i="2"/>
  <c r="H63" i="2" s="1"/>
  <c r="D48" i="2"/>
  <c r="H48" i="2" s="1"/>
  <c r="D64" i="2"/>
  <c r="H64" i="2" s="1"/>
  <c r="D43" i="2"/>
  <c r="H43" i="2" s="1"/>
  <c r="D44" i="2"/>
  <c r="H44" i="2" s="1"/>
  <c r="D60" i="2"/>
  <c r="H60" i="2" s="1"/>
  <c r="D40" i="2"/>
  <c r="H40" i="2" s="1"/>
  <c r="D35" i="2"/>
  <c r="H35" i="2" s="1"/>
  <c r="D36" i="2"/>
  <c r="H36" i="2" s="1"/>
  <c r="D52" i="2"/>
  <c r="H52" i="2" s="1"/>
  <c r="D41" i="2"/>
  <c r="H41" i="2" s="1"/>
  <c r="D49" i="2"/>
  <c r="H49" i="2" s="1"/>
  <c r="D57" i="2"/>
  <c r="H57" i="2" s="1"/>
  <c r="D65" i="2"/>
  <c r="H65" i="2" s="1"/>
  <c r="D34" i="2"/>
  <c r="H34" i="2" s="1"/>
  <c r="D50" i="2"/>
  <c r="H50" i="2" s="1"/>
  <c r="D58" i="2"/>
  <c r="H58" i="2" s="1"/>
  <c r="D17" i="2"/>
  <c r="H17" i="2" s="1"/>
  <c r="D25" i="2"/>
  <c r="D33" i="2"/>
  <c r="D31" i="2"/>
  <c r="H31" i="2" s="1"/>
  <c r="D18" i="2"/>
  <c r="H18" i="2" s="1"/>
  <c r="D26" i="2"/>
  <c r="H26" i="2" s="1"/>
  <c r="D29" i="2"/>
  <c r="H29" i="2" s="1"/>
  <c r="D24" i="2"/>
  <c r="H24" i="2" s="1"/>
  <c r="D19" i="2"/>
  <c r="H19" i="2" s="1"/>
  <c r="D27" i="2"/>
  <c r="H27" i="2" s="1"/>
  <c r="D20" i="2"/>
  <c r="D28" i="2"/>
  <c r="H28" i="2" s="1"/>
  <c r="D30" i="2"/>
  <c r="H30" i="2" s="1"/>
  <c r="D32" i="2"/>
  <c r="H32" i="2" s="1"/>
  <c r="D21" i="2"/>
  <c r="H21" i="2" s="1"/>
  <c r="D23" i="2"/>
  <c r="H23" i="2" s="1"/>
  <c r="D22" i="2"/>
  <c r="H22" i="2" s="1"/>
  <c r="H25" i="2"/>
  <c r="H33" i="2"/>
  <c r="H20" i="2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C22" i="1"/>
  <c r="D22" i="1" s="1"/>
  <c r="H4" i="1"/>
  <c r="H5" i="1"/>
  <c r="H6" i="1"/>
  <c r="H7" i="1"/>
  <c r="H8" i="1"/>
  <c r="H9" i="1"/>
  <c r="H10" i="1"/>
  <c r="H11" i="1"/>
  <c r="H12" i="1"/>
  <c r="H13" i="1"/>
  <c r="H14" i="1"/>
  <c r="H15" i="1"/>
  <c r="I15" i="1"/>
  <c r="H16" i="1"/>
  <c r="H17" i="1"/>
  <c r="H18" i="1"/>
  <c r="H19" i="1"/>
  <c r="H20" i="1"/>
  <c r="H21" i="1"/>
  <c r="G22" i="1"/>
  <c r="H22" i="1"/>
  <c r="I22" i="1"/>
  <c r="I16" i="1"/>
  <c r="I7" i="1"/>
  <c r="I5" i="1"/>
  <c r="I9" i="1"/>
  <c r="I14" i="1"/>
  <c r="I13" i="1"/>
  <c r="I17" i="1"/>
  <c r="I18" i="1"/>
  <c r="I10" i="1"/>
  <c r="I21" i="1"/>
  <c r="I4" i="1"/>
  <c r="I11" i="1"/>
  <c r="I6" i="1"/>
  <c r="I12" i="1"/>
  <c r="I8" i="1"/>
  <c r="I19" i="1"/>
  <c r="I20" i="1"/>
  <c r="E5" i="1" l="1"/>
  <c r="E4" i="1"/>
  <c r="E12" i="1"/>
  <c r="E22" i="1"/>
  <c r="E11" i="1"/>
  <c r="E19" i="1"/>
  <c r="E13" i="1"/>
  <c r="E16" i="1"/>
  <c r="E18" i="1"/>
  <c r="E10" i="1"/>
  <c r="E7" i="1"/>
  <c r="E20" i="1"/>
  <c r="E17" i="1"/>
  <c r="E6" i="1"/>
  <c r="E9" i="1"/>
  <c r="E8" i="1"/>
  <c r="E15" i="1"/>
  <c r="E21" i="1"/>
  <c r="E14" i="1"/>
  <c r="F27" i="1" l="1"/>
  <c r="F33" i="1" s="1"/>
</calcChain>
</file>

<file path=xl/sharedStrings.xml><?xml version="1.0" encoding="utf-8"?>
<sst xmlns="http://schemas.openxmlformats.org/spreadsheetml/2006/main" count="55" uniqueCount="48">
  <si>
    <t>C</t>
  </si>
  <si>
    <t>Si</t>
  </si>
  <si>
    <t>Mn</t>
  </si>
  <si>
    <t>Cr</t>
  </si>
  <si>
    <t>Ni</t>
  </si>
  <si>
    <t>Mo</t>
  </si>
  <si>
    <t>W</t>
  </si>
  <si>
    <t>Co</t>
  </si>
  <si>
    <t>V</t>
  </si>
  <si>
    <t>Nb</t>
  </si>
  <si>
    <t>Cu</t>
  </si>
  <si>
    <t>Al</t>
  </si>
  <si>
    <t>Ti</t>
  </si>
  <si>
    <t>O</t>
  </si>
  <si>
    <t>N</t>
  </si>
  <si>
    <t>B</t>
  </si>
  <si>
    <t>http://www.lenntech.com/periodic-chart.htm</t>
  </si>
  <si>
    <t>P</t>
  </si>
  <si>
    <t>S</t>
  </si>
  <si>
    <t>Element</t>
  </si>
  <si>
    <t>Mol. Weight</t>
  </si>
  <si>
    <t>Fe (Balance)</t>
  </si>
  <si>
    <t>Ener W%</t>
  </si>
  <si>
    <t>Moles</t>
  </si>
  <si>
    <t>Enter Mole%</t>
  </si>
  <si>
    <t>Weight (gr)</t>
  </si>
  <si>
    <t>Calulates Mole%</t>
  </si>
  <si>
    <t>Calculates W%</t>
  </si>
  <si>
    <t>Calculates lattice parameter of martensite(nm):</t>
  </si>
  <si>
    <t>Calculates lattice parameter of austenite(nm):</t>
  </si>
  <si>
    <t>Calculates offset for determination of Ms:</t>
  </si>
  <si>
    <t>Enter volume fraction of martensite (e.g. 0.01):</t>
  </si>
  <si>
    <t>Lattice Parameter of Fe at RT (nm):</t>
  </si>
  <si>
    <t>austenite thermal expansion coefficient</t>
  </si>
  <si>
    <t>T/C</t>
  </si>
  <si>
    <t>Calculation</t>
  </si>
  <si>
    <t>Measurement</t>
  </si>
  <si>
    <r>
      <t xml:space="preserve">a_γ at RT without Carbon / </t>
    </r>
    <r>
      <rPr>
        <sz val="10"/>
        <rFont val="Calibri"/>
        <family val="2"/>
      </rPr>
      <t xml:space="preserve">Å </t>
    </r>
  </si>
  <si>
    <t>a_γ at T</t>
  </si>
  <si>
    <t xml:space="preserve">Measured a_γ / Å </t>
  </si>
  <si>
    <t>Carbon /wt%</t>
  </si>
  <si>
    <t xml:space="preserve">Measured a_γ extrapolated to RT / Å </t>
  </si>
  <si>
    <t>average carbon /wt%</t>
  </si>
  <si>
    <t>Error in a_γ / Å</t>
  </si>
  <si>
    <t>Error in Carbon /wt%</t>
  </si>
  <si>
    <t>Isothermal time /s</t>
  </si>
  <si>
    <t>time/s</t>
  </si>
  <si>
    <t>minimum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</si>
</sst>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"/>
    <numFmt numFmtId="165" formatCode="0.000"/>
    <numFmt numFmtId="166" formatCode="0.00000"/>
    <numFmt numFmtId="167" formatCode="0.00_ "/>
    <numFmt numFmtId="168" formatCode="0.0000_);[Red]\(0.0000\)"/>
    <numFmt numFmtId="169" formatCode="0.000000"/>
  </numFmts>
  <fonts count="6">
    <font>
      <sz val="10"/>
      <name val="Verdana"/>
      <family val="2"/>
    </font>
    <font>
      <b/>
      <sz val="10"/>
      <name val="Verdana"/>
      <family val="2"/>
    </font>
    <font>
      <sz val="16"/>
      <name val="Verdana"/>
      <family val="2"/>
    </font>
    <font>
      <sz val="8"/>
      <name val="돋움"/>
      <family val="3"/>
    </font>
    <font>
      <sz val="10"/>
      <name val="Calibri"/>
      <family val="2"/>
    </font>
    <font>
      <b/>
      <sz val="14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2" fontId="0" fillId="0" borderId="0" xfId="0" applyNumberFormat="1"/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2" borderId="0" xfId="0" applyFont="1" applyFill="1"/>
    <xf numFmtId="0" fontId="2" fillId="3" borderId="0" xfId="0" applyFont="1" applyFill="1"/>
    <xf numFmtId="2" fontId="2" fillId="2" borderId="0" xfId="0" applyNumberFormat="1" applyFont="1" applyFill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2" fillId="0" borderId="0" xfId="0" quotePrefix="1" applyNumberFormat="1" applyFont="1"/>
    <xf numFmtId="164" fontId="2" fillId="2" borderId="0" xfId="0" quotePrefix="1" applyNumberFormat="1" applyFont="1" applyFill="1"/>
    <xf numFmtId="2" fontId="2" fillId="4" borderId="0" xfId="0" applyNumberFormat="1" applyFont="1" applyFill="1" applyAlignment="1">
      <alignment horizontal="center"/>
    </xf>
    <xf numFmtId="2" fontId="2" fillId="3" borderId="0" xfId="0" applyNumberFormat="1" applyFont="1" applyFill="1"/>
    <xf numFmtId="2" fontId="2" fillId="0" borderId="0" xfId="0" applyNumberFormat="1" applyFont="1"/>
    <xf numFmtId="2" fontId="2" fillId="4" borderId="0" xfId="0" applyNumberFormat="1" applyFont="1" applyFill="1"/>
    <xf numFmtId="0" fontId="2" fillId="0" borderId="0" xfId="0" applyFont="1" applyFill="1"/>
    <xf numFmtId="165" fontId="2" fillId="3" borderId="0" xfId="0" applyNumberFormat="1" applyFont="1" applyFill="1" applyAlignment="1">
      <alignment horizontal="center"/>
    </xf>
    <xf numFmtId="165" fontId="2" fillId="3" borderId="0" xfId="0" applyNumberFormat="1" applyFont="1" applyFill="1"/>
    <xf numFmtId="165" fontId="2" fillId="2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Fill="1"/>
    <xf numFmtId="165" fontId="0" fillId="0" borderId="0" xfId="0" applyNumberFormat="1"/>
    <xf numFmtId="0" fontId="2" fillId="5" borderId="0" xfId="0" applyFont="1" applyFill="1"/>
    <xf numFmtId="165" fontId="2" fillId="5" borderId="0" xfId="0" applyNumberFormat="1" applyFont="1" applyFill="1"/>
    <xf numFmtId="2" fontId="2" fillId="5" borderId="0" xfId="0" applyNumberFormat="1" applyFont="1" applyFill="1"/>
    <xf numFmtId="2" fontId="2" fillId="0" borderId="0" xfId="0" applyNumberFormat="1" applyFont="1" applyFill="1"/>
    <xf numFmtId="2" fontId="0" fillId="2" borderId="0" xfId="0" applyNumberFormat="1" applyFill="1"/>
    <xf numFmtId="166" fontId="2" fillId="2" borderId="0" xfId="0" applyNumberFormat="1" applyFont="1" applyFill="1"/>
    <xf numFmtId="167" fontId="0" fillId="0" borderId="0" xfId="0" applyNumberFormat="1" applyAlignment="1">
      <alignment horizontal="left"/>
    </xf>
    <xf numFmtId="168" fontId="2" fillId="0" borderId="0" xfId="0" applyNumberFormat="1" applyFont="1"/>
    <xf numFmtId="11" fontId="2" fillId="0" borderId="0" xfId="0" applyNumberFormat="1" applyFont="1"/>
    <xf numFmtId="167" fontId="2" fillId="4" borderId="0" xfId="0" applyNumberFormat="1" applyFont="1" applyFill="1" applyAlignment="1">
      <alignment horizontal="right"/>
    </xf>
    <xf numFmtId="11" fontId="0" fillId="0" borderId="0" xfId="0" applyNumberFormat="1"/>
    <xf numFmtId="0" fontId="0" fillId="0" borderId="0" xfId="0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11" fontId="0" fillId="0" borderId="4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169" fontId="1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1" fontId="0" fillId="0" borderId="0" xfId="0" applyNumberFormat="1" applyBorder="1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Border="1"/>
    <xf numFmtId="0" fontId="0" fillId="6" borderId="0" xfId="0" applyFill="1"/>
    <xf numFmtId="11" fontId="0" fillId="6" borderId="10" xfId="0" applyNumberFormat="1" applyFill="1" applyBorder="1"/>
    <xf numFmtId="11" fontId="0" fillId="0" borderId="10" xfId="0" applyNumberFormat="1" applyBorder="1"/>
    <xf numFmtId="0" fontId="5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8"/>
  <sheetViews>
    <sheetView zoomScale="70" zoomScaleNormal="70" workbookViewId="0">
      <selection activeCell="F42" sqref="F42"/>
    </sheetView>
  </sheetViews>
  <sheetFormatPr defaultColWidth="11" defaultRowHeight="12.75"/>
  <cols>
    <col min="1" max="1" width="16.75" customWidth="1"/>
    <col min="2" max="2" width="20.875" hidden="1" customWidth="1"/>
    <col min="3" max="3" width="20.375" style="23" customWidth="1"/>
    <col min="4" max="4" width="10.5" hidden="1" customWidth="1"/>
    <col min="5" max="5" width="31.625" style="1" customWidth="1"/>
    <col min="6" max="6" width="29.125" customWidth="1"/>
    <col min="7" max="7" width="17.75" style="23" customWidth="1"/>
    <col min="8" max="8" width="14.125" hidden="1" customWidth="1"/>
    <col min="9" max="9" width="22.75" style="1" customWidth="1"/>
  </cols>
  <sheetData>
    <row r="2" spans="1:9" ht="19.5">
      <c r="A2" s="2" t="s">
        <v>19</v>
      </c>
      <c r="B2" s="3" t="s">
        <v>20</v>
      </c>
      <c r="C2" s="18" t="s">
        <v>22</v>
      </c>
      <c r="D2" s="9" t="s">
        <v>23</v>
      </c>
      <c r="E2" s="13" t="s">
        <v>26</v>
      </c>
      <c r="G2" s="18" t="s">
        <v>24</v>
      </c>
      <c r="H2" s="4" t="s">
        <v>25</v>
      </c>
      <c r="I2" s="13" t="s">
        <v>27</v>
      </c>
    </row>
    <row r="3" spans="1:9" ht="19.5">
      <c r="A3" s="5"/>
      <c r="B3" s="6"/>
      <c r="C3" s="19"/>
      <c r="D3" s="10"/>
      <c r="E3" s="16"/>
      <c r="G3" s="19"/>
      <c r="H3" s="5"/>
      <c r="I3" s="16"/>
    </row>
    <row r="4" spans="1:9" ht="19.5">
      <c r="A4" s="5" t="s">
        <v>0</v>
      </c>
      <c r="B4" s="8">
        <v>12.010999999999999</v>
      </c>
      <c r="C4" s="19">
        <v>0</v>
      </c>
      <c r="D4" s="11">
        <f t="shared" ref="D4:D22" si="0">C4/B4</f>
        <v>0</v>
      </c>
      <c r="E4" s="33">
        <f>D4/SUM(D$4:D$22)*100</f>
        <v>0</v>
      </c>
      <c r="F4" s="30"/>
      <c r="G4" s="19">
        <v>0.72537070253787106</v>
      </c>
      <c r="H4" s="5">
        <f t="shared" ref="H4:H22" si="1">G4*B4</f>
        <v>8.712427508182369</v>
      </c>
      <c r="I4" s="16">
        <f t="shared" ref="I4:I22" si="2">H4/(H$4+H$5+H$6+H$7+H$8+H$9+H$10+H$11+H$12+H$13+H$14+H$15+H$16+H$17+H$18+H$19+H$20+H$21+H$22)*100</f>
        <v>0.15999999999999998</v>
      </c>
    </row>
    <row r="5" spans="1:9" ht="19.5">
      <c r="A5" s="5" t="s">
        <v>1</v>
      </c>
      <c r="B5" s="8">
        <v>28.0855</v>
      </c>
      <c r="C5" s="19">
        <v>0.97</v>
      </c>
      <c r="D5" s="11">
        <f t="shared" si="0"/>
        <v>3.4537394741058554E-2</v>
      </c>
      <c r="E5" s="33">
        <f t="shared" ref="E5:E21" si="3">D5/SUM(D$4:D$22)*100</f>
        <v>1.9076171821104919</v>
      </c>
      <c r="F5" s="30"/>
      <c r="G5" s="19">
        <v>1.4153371136736772</v>
      </c>
      <c r="H5" s="5">
        <f t="shared" si="1"/>
        <v>39.750450506082061</v>
      </c>
      <c r="I5" s="16">
        <f t="shared" si="2"/>
        <v>0.73</v>
      </c>
    </row>
    <row r="6" spans="1:9" ht="19.5">
      <c r="A6" s="5" t="s">
        <v>2</v>
      </c>
      <c r="B6" s="8">
        <v>54.938000000000002</v>
      </c>
      <c r="C6" s="19">
        <v>1.37</v>
      </c>
      <c r="D6" s="11">
        <f t="shared" si="0"/>
        <v>2.4937201936728676E-2</v>
      </c>
      <c r="E6" s="33">
        <f t="shared" si="3"/>
        <v>1.3773660475817537</v>
      </c>
      <c r="F6" s="30"/>
      <c r="G6" s="19">
        <v>0.36673138105995357</v>
      </c>
      <c r="H6" s="5">
        <f t="shared" si="1"/>
        <v>20.147488612671729</v>
      </c>
      <c r="I6" s="16">
        <f t="shared" si="2"/>
        <v>0.37</v>
      </c>
    </row>
    <row r="7" spans="1:9" ht="19.5">
      <c r="A7" s="5" t="s">
        <v>3</v>
      </c>
      <c r="B7" s="8">
        <v>51.996000000000002</v>
      </c>
      <c r="C7" s="19">
        <v>1.54</v>
      </c>
      <c r="D7" s="11">
        <f t="shared" si="0"/>
        <v>2.9617662897145933E-2</v>
      </c>
      <c r="E7" s="33">
        <f t="shared" si="3"/>
        <v>1.6358837445658567</v>
      </c>
      <c r="F7" s="30"/>
      <c r="G7" s="19">
        <v>13.509490496330557</v>
      </c>
      <c r="H7" s="5">
        <f t="shared" si="1"/>
        <v>702.43946784720367</v>
      </c>
      <c r="I7" s="16">
        <f t="shared" si="2"/>
        <v>12.900000000000004</v>
      </c>
    </row>
    <row r="8" spans="1:9" ht="19.5">
      <c r="A8" s="5" t="s">
        <v>4</v>
      </c>
      <c r="B8" s="8">
        <v>58.69</v>
      </c>
      <c r="C8" s="19">
        <v>0.18</v>
      </c>
      <c r="D8" s="11">
        <f t="shared" si="0"/>
        <v>3.0669620037485092E-3</v>
      </c>
      <c r="E8" s="33">
        <f t="shared" si="3"/>
        <v>0.16939868971284666</v>
      </c>
      <c r="F8" s="30"/>
      <c r="G8" s="19">
        <v>4.6390076611126103E-2</v>
      </c>
      <c r="H8" s="5">
        <f t="shared" si="1"/>
        <v>2.722633596306991</v>
      </c>
      <c r="I8" s="16">
        <f t="shared" si="2"/>
        <v>5.000000000000001E-2</v>
      </c>
    </row>
    <row r="9" spans="1:9" ht="19.5">
      <c r="A9" s="5" t="s">
        <v>5</v>
      </c>
      <c r="B9" s="8">
        <v>95.94</v>
      </c>
      <c r="C9" s="19">
        <v>0.14000000000000001</v>
      </c>
      <c r="D9" s="11">
        <f t="shared" si="0"/>
        <v>1.4592453616843863E-3</v>
      </c>
      <c r="E9" s="33">
        <f t="shared" si="3"/>
        <v>8.0599059243889465E-2</v>
      </c>
      <c r="F9" s="30"/>
      <c r="G9" s="19">
        <v>3.4054203831231901E-2</v>
      </c>
      <c r="H9" s="5">
        <f t="shared" si="1"/>
        <v>3.2671603155683884</v>
      </c>
      <c r="I9" s="16">
        <f t="shared" si="2"/>
        <v>0.06</v>
      </c>
    </row>
    <row r="10" spans="1:9" ht="19.5">
      <c r="A10" s="5" t="s">
        <v>6</v>
      </c>
      <c r="B10" s="8">
        <v>183.85</v>
      </c>
      <c r="C10" s="19">
        <v>0</v>
      </c>
      <c r="D10" s="11">
        <f t="shared" si="0"/>
        <v>0</v>
      </c>
      <c r="E10" s="33">
        <f t="shared" si="3"/>
        <v>0</v>
      </c>
      <c r="F10" s="30"/>
      <c r="G10" s="19">
        <v>8.8853965612411992E-4</v>
      </c>
      <c r="H10" s="5">
        <f t="shared" si="1"/>
        <v>0.16335801577841944</v>
      </c>
      <c r="I10" s="16">
        <f t="shared" si="2"/>
        <v>3.0000000000000001E-3</v>
      </c>
    </row>
    <row r="11" spans="1:9" ht="19.5">
      <c r="A11" s="5" t="s">
        <v>7</v>
      </c>
      <c r="B11" s="8">
        <v>58.933199999999999</v>
      </c>
      <c r="C11" s="19">
        <v>0</v>
      </c>
      <c r="D11" s="11">
        <f t="shared" si="0"/>
        <v>0</v>
      </c>
      <c r="E11" s="33">
        <f t="shared" si="3"/>
        <v>0</v>
      </c>
      <c r="F11" s="30"/>
      <c r="G11" s="19">
        <v>5.5438366074952467E-3</v>
      </c>
      <c r="H11" s="5">
        <f t="shared" si="1"/>
        <v>0.32671603155683887</v>
      </c>
      <c r="I11" s="16">
        <f t="shared" si="2"/>
        <v>6.0000000000000001E-3</v>
      </c>
    </row>
    <row r="12" spans="1:9" ht="19.5">
      <c r="A12" s="5" t="s">
        <v>8</v>
      </c>
      <c r="B12" s="8">
        <v>50.941400000000002</v>
      </c>
      <c r="C12" s="19">
        <v>0</v>
      </c>
      <c r="D12" s="11">
        <f t="shared" si="0"/>
        <v>0</v>
      </c>
      <c r="E12" s="33">
        <f t="shared" si="3"/>
        <v>0</v>
      </c>
      <c r="F12" s="30"/>
      <c r="G12" s="19">
        <v>3.9550323730152145E-2</v>
      </c>
      <c r="H12" s="5">
        <f t="shared" si="1"/>
        <v>2.0147488612671727</v>
      </c>
      <c r="I12" s="16">
        <f t="shared" si="2"/>
        <v>3.6999999999999991E-2</v>
      </c>
    </row>
    <row r="13" spans="1:9" ht="19.5">
      <c r="A13" s="5" t="s">
        <v>9</v>
      </c>
      <c r="B13" s="8">
        <v>92.91</v>
      </c>
      <c r="C13" s="19">
        <v>0</v>
      </c>
      <c r="D13" s="11">
        <f t="shared" si="0"/>
        <v>0</v>
      </c>
      <c r="E13" s="33">
        <f t="shared" si="3"/>
        <v>0</v>
      </c>
      <c r="F13" s="30"/>
      <c r="G13" s="19">
        <v>6.446877528657172E-3</v>
      </c>
      <c r="H13" s="5">
        <f t="shared" si="1"/>
        <v>0.59897939118753785</v>
      </c>
      <c r="I13" s="16">
        <f t="shared" si="2"/>
        <v>1.0999999999999999E-2</v>
      </c>
    </row>
    <row r="14" spans="1:9" ht="19.5">
      <c r="A14" s="5" t="s">
        <v>10</v>
      </c>
      <c r="B14" s="8">
        <v>63.545999999999999</v>
      </c>
      <c r="C14" s="19">
        <v>0.17</v>
      </c>
      <c r="D14" s="11">
        <f t="shared" si="0"/>
        <v>2.6752273943285183E-3</v>
      </c>
      <c r="E14" s="33">
        <f t="shared" si="3"/>
        <v>0.14776186164982716</v>
      </c>
      <c r="F14" s="30"/>
      <c r="G14" s="19">
        <v>3.4276065795574739E-2</v>
      </c>
      <c r="H14" s="5">
        <f t="shared" si="1"/>
        <v>2.1781068770455922</v>
      </c>
      <c r="I14" s="16">
        <f t="shared" si="2"/>
        <v>3.9999999999999994E-2</v>
      </c>
    </row>
    <row r="15" spans="1:9" ht="19.5">
      <c r="A15" s="5" t="s">
        <v>11</v>
      </c>
      <c r="B15" s="8">
        <v>26.981539999999999</v>
      </c>
      <c r="C15" s="19">
        <v>4.1999999999999997E-3</v>
      </c>
      <c r="D15" s="11">
        <f t="shared" si="0"/>
        <v>1.5566198222933161E-4</v>
      </c>
      <c r="E15" s="33">
        <f t="shared" si="3"/>
        <v>8.5977380207268601E-3</v>
      </c>
      <c r="F15" s="30"/>
      <c r="G15" s="19">
        <v>1.8163308963656571E-2</v>
      </c>
      <c r="H15" s="5">
        <f t="shared" si="1"/>
        <v>0.49007404733525828</v>
      </c>
      <c r="I15" s="16">
        <f t="shared" si="2"/>
        <v>8.9999999999999993E-3</v>
      </c>
    </row>
    <row r="16" spans="1:9" ht="19.5">
      <c r="A16" s="5" t="s">
        <v>12</v>
      </c>
      <c r="B16" s="8">
        <v>47.88</v>
      </c>
      <c r="C16" s="19">
        <v>0</v>
      </c>
      <c r="D16" s="11">
        <f t="shared" si="0"/>
        <v>0</v>
      </c>
      <c r="E16" s="33">
        <f t="shared" si="3"/>
        <v>0</v>
      </c>
      <c r="F16" s="30"/>
      <c r="G16" s="19">
        <v>2.2745476995045869E-2</v>
      </c>
      <c r="H16" s="5">
        <f t="shared" si="1"/>
        <v>1.0890534385227963</v>
      </c>
      <c r="I16" s="16">
        <f t="shared" si="2"/>
        <v>2.0000000000000004E-2</v>
      </c>
    </row>
    <row r="17" spans="1:9" ht="19.5">
      <c r="A17" s="5" t="s">
        <v>13</v>
      </c>
      <c r="B17" s="8">
        <v>15.999000000000001</v>
      </c>
      <c r="C17" s="19">
        <v>0</v>
      </c>
      <c r="D17" s="11">
        <f t="shared" si="0"/>
        <v>0</v>
      </c>
      <c r="E17" s="33">
        <f t="shared" si="3"/>
        <v>0</v>
      </c>
      <c r="F17" s="30"/>
      <c r="G17" s="19">
        <v>0.1429471980059924</v>
      </c>
      <c r="H17" s="5">
        <f t="shared" si="1"/>
        <v>2.2870122208978723</v>
      </c>
      <c r="I17" s="16">
        <f t="shared" si="2"/>
        <v>4.2000000000000003E-2</v>
      </c>
    </row>
    <row r="18" spans="1:9" ht="19.5">
      <c r="A18" s="5" t="s">
        <v>14</v>
      </c>
      <c r="B18" s="8">
        <v>14.0067</v>
      </c>
      <c r="C18" s="19">
        <v>0</v>
      </c>
      <c r="D18" s="11">
        <f t="shared" si="0"/>
        <v>0</v>
      </c>
      <c r="E18" s="33">
        <f t="shared" si="3"/>
        <v>0</v>
      </c>
      <c r="F18" s="30"/>
      <c r="G18" s="19">
        <v>0.11274086586119889</v>
      </c>
      <c r="H18" s="5">
        <f t="shared" si="1"/>
        <v>1.5791274858580544</v>
      </c>
      <c r="I18" s="16">
        <f t="shared" si="2"/>
        <v>2.9000000000000001E-2</v>
      </c>
    </row>
    <row r="19" spans="1:9" ht="19.5">
      <c r="A19" s="5" t="s">
        <v>15</v>
      </c>
      <c r="B19" s="8">
        <v>10.81</v>
      </c>
      <c r="C19" s="19">
        <v>0</v>
      </c>
      <c r="D19" s="11">
        <f t="shared" si="0"/>
        <v>0</v>
      </c>
      <c r="E19" s="33">
        <f t="shared" si="3"/>
        <v>0</v>
      </c>
      <c r="F19" s="30"/>
      <c r="G19" s="19">
        <v>0</v>
      </c>
      <c r="H19" s="5">
        <f t="shared" si="1"/>
        <v>0</v>
      </c>
      <c r="I19" s="16">
        <f t="shared" si="2"/>
        <v>0</v>
      </c>
    </row>
    <row r="20" spans="1:9" ht="19.5">
      <c r="A20" s="5" t="s">
        <v>17</v>
      </c>
      <c r="B20" s="8">
        <v>30.973800000000001</v>
      </c>
      <c r="C20" s="19">
        <v>0</v>
      </c>
      <c r="D20" s="11">
        <f t="shared" si="0"/>
        <v>0</v>
      </c>
      <c r="E20" s="33">
        <f t="shared" si="3"/>
        <v>0</v>
      </c>
      <c r="F20" s="30"/>
      <c r="G20" s="19">
        <v>1.5822212558202681E-2</v>
      </c>
      <c r="H20" s="5">
        <f t="shared" si="1"/>
        <v>0.49007404733525822</v>
      </c>
      <c r="I20" s="16">
        <f t="shared" si="2"/>
        <v>8.9999999999999993E-3</v>
      </c>
    </row>
    <row r="21" spans="1:9" ht="19.5">
      <c r="A21" s="5" t="s">
        <v>18</v>
      </c>
      <c r="B21" s="8">
        <v>32.06</v>
      </c>
      <c r="C21" s="19">
        <v>0.14000000000000001</v>
      </c>
      <c r="D21" s="11">
        <f t="shared" si="0"/>
        <v>4.3668122270742356E-3</v>
      </c>
      <c r="E21" s="33">
        <f t="shared" si="3"/>
        <v>0.24119381609041651</v>
      </c>
      <c r="F21" s="30"/>
      <c r="G21" s="19">
        <v>1.5286152443395453E-2</v>
      </c>
      <c r="H21" s="5">
        <f t="shared" si="1"/>
        <v>0.49007404733525828</v>
      </c>
      <c r="I21" s="16">
        <f t="shared" si="2"/>
        <v>8.9999999999999993E-3</v>
      </c>
    </row>
    <row r="22" spans="1:9" ht="19.5">
      <c r="A22" s="6" t="s">
        <v>21</v>
      </c>
      <c r="B22" s="6">
        <v>55.85</v>
      </c>
      <c r="C22" s="20">
        <f>100-(C4+C5+C6+C7+C8+C9+C10+C11+C12+C13+C14+C15+C16+C17+C18+C19+C20+C21)</f>
        <v>95.485799999999998</v>
      </c>
      <c r="D22" s="12">
        <f t="shared" si="0"/>
        <v>1.7096830796777081</v>
      </c>
      <c r="E22" s="8">
        <f>D22/(D$4+D$5+D$6+D$7+D$8+D$9+D$10+D$11+D$12+D$13+D$14+D$15+D$16+D$17+D$18+D$18+D$19+D$20+D$21+D$22)*100</f>
        <v>94.431581861024199</v>
      </c>
      <c r="F22" s="30"/>
      <c r="G22" s="20">
        <f>100-(G$4+G$5+G$6+G$7+G$8+G$9+G$10+G$11+G$12+G$13+G$14+G$15+G$16+G$17+G$18+G$18+G$19+G$20+G$21)</f>
        <v>83.375474301948898</v>
      </c>
      <c r="H22" s="6">
        <f t="shared" si="1"/>
        <v>4656.5202397638459</v>
      </c>
      <c r="I22" s="8">
        <f t="shared" si="2"/>
        <v>85.515000000000001</v>
      </c>
    </row>
    <row r="23" spans="1:9" ht="19.5">
      <c r="A23" s="5"/>
      <c r="B23" s="5"/>
      <c r="C23" s="21"/>
      <c r="D23" s="5"/>
      <c r="E23" s="15"/>
    </row>
    <row r="24" spans="1:9" ht="19.5">
      <c r="A24" s="5"/>
      <c r="B24" s="5" t="s">
        <v>16</v>
      </c>
      <c r="C24" s="21"/>
      <c r="D24" s="5"/>
      <c r="E24" s="15"/>
    </row>
    <row r="25" spans="1:9" ht="19.5">
      <c r="A25" s="6" t="s">
        <v>32</v>
      </c>
      <c r="B25" s="6"/>
      <c r="C25" s="20"/>
      <c r="D25" s="6"/>
      <c r="E25" s="28"/>
      <c r="F25" s="29">
        <v>0.28664000000000001</v>
      </c>
    </row>
    <row r="26" spans="1:9" ht="19.5">
      <c r="B26" s="5"/>
      <c r="C26" s="22"/>
      <c r="D26" s="5"/>
      <c r="E26" s="15"/>
    </row>
    <row r="27" spans="1:9" ht="19.5">
      <c r="A27" s="24" t="s">
        <v>28</v>
      </c>
      <c r="B27" s="24"/>
      <c r="C27" s="25"/>
      <c r="D27" s="24"/>
      <c r="E27" s="26"/>
      <c r="F27" s="24">
        <f>F25+(POWER(F25-0.0279*E4/100,2)*(F25+0.2496*E4/100)-POWER(F25,3))/(3*(POWER(F25,2)))-0.003*E5/100+0.006*E6/100+0.007*E8/100+0.031*E9/100+0.005*E7/100+0.0096*E12/100</f>
        <v>0.28678405125126544</v>
      </c>
      <c r="G27" s="31"/>
    </row>
    <row r="28" spans="1:9" ht="19.5">
      <c r="A28" s="17"/>
      <c r="B28" s="17"/>
      <c r="C28" s="22"/>
      <c r="D28" s="17"/>
      <c r="E28" s="27"/>
      <c r="F28" s="17"/>
      <c r="G28" s="21"/>
    </row>
    <row r="29" spans="1:9" ht="19.5">
      <c r="A29" s="24" t="s">
        <v>29</v>
      </c>
      <c r="B29" s="24"/>
      <c r="C29" s="25"/>
      <c r="D29" s="24"/>
      <c r="E29" s="26"/>
      <c r="F29" s="24">
        <f>(3.578+(0.33*C4+0.00095*C6-0.0002*C8+0.0006*C7+0.0031*C9+0.0018*C12+0.0056*C15+0.0004*C11+0.0015*C14+0.0051*C13+0.0039*C16+0.0018*C10+0.022*C18))/10</f>
        <v>0.35809020199999997</v>
      </c>
      <c r="G29" s="21"/>
    </row>
    <row r="30" spans="1:9" ht="19.5">
      <c r="A30" s="5"/>
      <c r="B30" s="5"/>
      <c r="C30" s="21"/>
      <c r="D30" s="5"/>
      <c r="E30" s="15"/>
      <c r="F30" s="5"/>
      <c r="G30" s="21"/>
    </row>
    <row r="31" spans="1:9" ht="19.5">
      <c r="A31" s="7" t="s">
        <v>31</v>
      </c>
      <c r="B31" s="7"/>
      <c r="C31" s="19"/>
      <c r="D31" s="7"/>
      <c r="E31" s="14"/>
      <c r="F31" s="7">
        <v>0.01</v>
      </c>
      <c r="G31" s="21"/>
    </row>
    <row r="32" spans="1:9" ht="19.5">
      <c r="A32" s="5"/>
      <c r="B32" s="5"/>
      <c r="C32" s="21"/>
      <c r="D32" s="5"/>
      <c r="E32" s="15"/>
      <c r="F32" s="5"/>
      <c r="G32" s="21"/>
    </row>
    <row r="33" spans="1:9" ht="19.5">
      <c r="A33" s="24" t="s">
        <v>30</v>
      </c>
      <c r="B33" s="24"/>
      <c r="C33" s="25"/>
      <c r="D33" s="24"/>
      <c r="E33" s="26"/>
      <c r="F33" s="24">
        <f>POWER((POWER(F29,-3))*(2*F31*POWER(F27,3)+(1-F31)*POWER(F29,3)),1/3)-1</f>
        <v>9.1152385946369208E-5</v>
      </c>
      <c r="G33" s="32"/>
      <c r="I33" s="34">
        <v>1.17265695080748E-4</v>
      </c>
    </row>
    <row r="34" spans="1:9" ht="19.5">
      <c r="A34" s="5"/>
      <c r="B34" s="5"/>
      <c r="C34" s="21"/>
      <c r="D34" s="5"/>
      <c r="E34" s="15"/>
      <c r="F34" s="5"/>
      <c r="G34" s="21"/>
    </row>
    <row r="35" spans="1:9" ht="19.5">
      <c r="A35" s="5"/>
      <c r="B35" s="5"/>
      <c r="C35" s="21"/>
      <c r="D35" s="5"/>
      <c r="E35" s="15"/>
      <c r="F35" s="5"/>
      <c r="G35" s="21"/>
    </row>
    <row r="36" spans="1:9" ht="19.5">
      <c r="A36" s="5"/>
      <c r="B36" s="5"/>
      <c r="C36" s="21"/>
      <c r="D36" s="5"/>
      <c r="E36" s="15"/>
      <c r="F36" s="5"/>
      <c r="G36" s="21"/>
    </row>
    <row r="37" spans="1:9" ht="19.5">
      <c r="A37" s="5"/>
      <c r="B37" s="5"/>
      <c r="C37" s="21"/>
      <c r="D37" s="5"/>
      <c r="E37" s="15"/>
      <c r="F37" s="5"/>
      <c r="G37" s="21"/>
    </row>
    <row r="38" spans="1:9" ht="19.5">
      <c r="A38" s="5"/>
      <c r="B38" s="5"/>
      <c r="C38" s="21"/>
      <c r="D38" s="5"/>
      <c r="E38" s="15"/>
      <c r="F38" s="5"/>
      <c r="G38" s="21"/>
    </row>
  </sheetData>
  <phoneticPr fontId="3" type="noConversion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1"/>
  <sheetViews>
    <sheetView zoomScaleNormal="100" workbookViewId="0">
      <selection activeCell="H11" sqref="H10:H11"/>
    </sheetView>
  </sheetViews>
  <sheetFormatPr defaultRowHeight="12.75"/>
  <cols>
    <col min="1" max="1" width="10.25" customWidth="1"/>
    <col min="2" max="3" width="9.625" style="35" customWidth="1"/>
    <col min="4" max="4" width="11.875" style="35" bestFit="1" customWidth="1"/>
    <col min="5" max="5" width="12.125" style="35" customWidth="1"/>
    <col min="6" max="8" width="9" style="35"/>
  </cols>
  <sheetData>
    <row r="1" spans="1:9" ht="13.5" thickBot="1">
      <c r="A1" s="60"/>
      <c r="B1" s="40"/>
      <c r="C1" s="40"/>
      <c r="D1" s="40"/>
      <c r="E1" s="40"/>
      <c r="F1"/>
      <c r="G1"/>
      <c r="H1"/>
    </row>
    <row r="2" spans="1:9" ht="12.75" customHeight="1">
      <c r="A2" s="56" t="s">
        <v>35</v>
      </c>
      <c r="B2" s="57"/>
      <c r="C2" s="57"/>
      <c r="D2" s="58"/>
      <c r="E2" s="59"/>
      <c r="F2"/>
      <c r="G2"/>
      <c r="H2"/>
    </row>
    <row r="3" spans="1:9" ht="42" customHeight="1">
      <c r="A3" s="36" t="s">
        <v>37</v>
      </c>
      <c r="B3" s="37"/>
      <c r="C3" s="37"/>
      <c r="D3" s="38"/>
      <c r="E3"/>
      <c r="F3">
        <v>0</v>
      </c>
      <c r="G3"/>
      <c r="H3"/>
    </row>
    <row r="4" spans="1:9">
      <c r="A4" s="39">
        <v>3.5809020199999999</v>
      </c>
      <c r="B4" s="40"/>
      <c r="C4" s="40"/>
      <c r="D4" s="41"/>
      <c r="E4"/>
      <c r="F4"/>
      <c r="G4"/>
      <c r="H4"/>
    </row>
    <row r="5" spans="1:9">
      <c r="A5" s="39"/>
      <c r="B5" s="40"/>
      <c r="C5" s="40"/>
      <c r="D5" s="41"/>
      <c r="E5"/>
      <c r="F5"/>
      <c r="G5"/>
      <c r="H5"/>
    </row>
    <row r="6" spans="1:9">
      <c r="A6" s="39" t="s">
        <v>33</v>
      </c>
      <c r="B6" s="40"/>
      <c r="C6" s="40"/>
      <c r="D6" s="41"/>
      <c r="E6"/>
      <c r="F6"/>
      <c r="G6"/>
      <c r="H6"/>
    </row>
    <row r="7" spans="1:9">
      <c r="A7" s="42">
        <v>2.2719999999999999E-5</v>
      </c>
      <c r="B7" s="53"/>
      <c r="C7" s="40"/>
      <c r="D7" s="41"/>
      <c r="E7"/>
      <c r="F7"/>
      <c r="G7"/>
      <c r="H7"/>
    </row>
    <row r="8" spans="1:9">
      <c r="A8" s="39"/>
      <c r="B8" s="40"/>
      <c r="C8" s="40"/>
      <c r="D8" s="41"/>
      <c r="E8"/>
      <c r="F8"/>
      <c r="G8"/>
      <c r="H8"/>
    </row>
    <row r="9" spans="1:9">
      <c r="A9" s="39" t="s">
        <v>34</v>
      </c>
      <c r="B9" s="40"/>
      <c r="C9" s="40" t="s">
        <v>38</v>
      </c>
      <c r="D9" s="41"/>
      <c r="E9"/>
      <c r="F9"/>
      <c r="G9"/>
      <c r="H9"/>
    </row>
    <row r="10" spans="1:9" ht="13.5" thickBot="1">
      <c r="A10" s="43">
        <v>370</v>
      </c>
      <c r="B10" s="45"/>
      <c r="C10" s="44">
        <f>A4*(1+(A10-25)*A7)</f>
        <v>3.6089705623935679</v>
      </c>
      <c r="D10" s="46"/>
      <c r="E10"/>
      <c r="F10"/>
      <c r="G10"/>
      <c r="H10"/>
    </row>
    <row r="11" spans="1:9">
      <c r="B11" s="40"/>
      <c r="C11" s="40"/>
      <c r="D11" s="40"/>
      <c r="E11" s="40"/>
      <c r="F11" s="40"/>
      <c r="G11" s="40"/>
      <c r="H11" s="40"/>
    </row>
    <row r="12" spans="1:9">
      <c r="B12" s="40"/>
      <c r="C12" s="40"/>
      <c r="D12" s="40"/>
      <c r="E12" s="40"/>
      <c r="F12" s="40"/>
      <c r="G12" s="40"/>
      <c r="H12" s="40"/>
    </row>
    <row r="14" spans="1:9" ht="13.5" thickBot="1">
      <c r="A14" s="47"/>
      <c r="B14" s="47"/>
      <c r="C14" s="47"/>
      <c r="D14" s="47"/>
      <c r="E14" s="47"/>
      <c r="F14" s="47"/>
      <c r="G14" s="40"/>
      <c r="H14"/>
    </row>
    <row r="15" spans="1:9" ht="18.75" thickTop="1">
      <c r="A15" s="64" t="s">
        <v>36</v>
      </c>
      <c r="B15" s="64"/>
      <c r="C15" s="64"/>
      <c r="D15" s="64"/>
      <c r="E15" s="64"/>
      <c r="F15" s="64"/>
      <c r="G15" s="48"/>
      <c r="H15"/>
    </row>
    <row r="16" spans="1:9" ht="45.75" customHeight="1">
      <c r="A16" s="55" t="s">
        <v>45</v>
      </c>
      <c r="B16" s="49" t="s">
        <v>39</v>
      </c>
      <c r="C16" s="49" t="s">
        <v>43</v>
      </c>
      <c r="D16" s="51" t="s">
        <v>40</v>
      </c>
      <c r="E16" s="49" t="s">
        <v>41</v>
      </c>
      <c r="F16" s="54" t="s">
        <v>40</v>
      </c>
      <c r="G16" s="37" t="s">
        <v>46</v>
      </c>
      <c r="H16" s="49" t="s">
        <v>42</v>
      </c>
      <c r="I16" s="49" t="s">
        <v>44</v>
      </c>
    </row>
    <row r="17" spans="1:12">
      <c r="A17">
        <v>0.35300000000006548</v>
      </c>
      <c r="B17" s="61">
        <v>3.6128518999999999</v>
      </c>
      <c r="C17" s="62">
        <v>4.8996694999999998E-5</v>
      </c>
      <c r="D17" s="52">
        <f t="shared" ref="D17:D80" si="0">(B17-$C$10)/0.033</f>
        <v>0.11761629110399832</v>
      </c>
      <c r="E17" s="50">
        <f t="shared" ref="E17:E33" si="1">B17*(1-($A$10-25)*$A$7)</f>
        <v>3.5845329216670399</v>
      </c>
      <c r="F17" s="52">
        <f>(E17-$A$4)/0.033</f>
        <v>0.11002732324363464</v>
      </c>
      <c r="G17" s="40">
        <f t="shared" ref="G17:G33" si="2">A17</f>
        <v>0.35300000000006548</v>
      </c>
      <c r="H17" s="35">
        <f t="shared" ref="H17:H33" si="3">(D17+F17)/2</f>
        <v>0.11382180717381649</v>
      </c>
      <c r="I17" s="34">
        <f t="shared" ref="I17:I33" si="4">C17/0.033</f>
        <v>1.4847483333333331E-3</v>
      </c>
      <c r="K17" s="34"/>
      <c r="L17" s="34"/>
    </row>
    <row r="18" spans="1:12">
      <c r="A18">
        <v>2.95799999999997</v>
      </c>
      <c r="B18">
        <v>3.6124618000000002</v>
      </c>
      <c r="C18" s="63">
        <v>5.0639074999999999E-5</v>
      </c>
      <c r="D18" s="52">
        <f t="shared" si="0"/>
        <v>0.10579507898279449</v>
      </c>
      <c r="E18" s="50">
        <f t="shared" si="1"/>
        <v>3.5841458794268801</v>
      </c>
      <c r="F18" s="52">
        <f>(E18-$A$4)/0.033</f>
        <v>9.829877051152161E-2</v>
      </c>
      <c r="G18" s="40">
        <f t="shared" si="2"/>
        <v>2.95799999999997</v>
      </c>
      <c r="H18" s="35">
        <f t="shared" si="3"/>
        <v>0.10204692474715804</v>
      </c>
      <c r="I18" s="34">
        <f t="shared" si="4"/>
        <v>1.5345174242424242E-3</v>
      </c>
      <c r="K18" s="34"/>
      <c r="L18" s="34"/>
    </row>
    <row r="19" spans="1:12">
      <c r="A19">
        <v>5.36099999999999</v>
      </c>
      <c r="B19">
        <v>3.6123992999999999</v>
      </c>
      <c r="C19" s="63">
        <v>5.4932200000000002E-5</v>
      </c>
      <c r="D19" s="52">
        <f t="shared" si="0"/>
        <v>0.10390113958884604</v>
      </c>
      <c r="E19" s="50">
        <f t="shared" si="1"/>
        <v>3.5840838693268799</v>
      </c>
      <c r="F19" s="52">
        <f t="shared" ref="F19:F82" si="5">(E19-$A$4)/0.033</f>
        <v>9.6419676572122345E-2</v>
      </c>
      <c r="G19" s="40">
        <f t="shared" si="2"/>
        <v>5.36099999999999</v>
      </c>
      <c r="H19" s="35">
        <f t="shared" si="3"/>
        <v>0.1001604080804842</v>
      </c>
      <c r="I19" s="34">
        <f t="shared" si="4"/>
        <v>1.6646121212121213E-3</v>
      </c>
      <c r="K19" s="34"/>
      <c r="L19" s="34"/>
    </row>
    <row r="20" spans="1:12">
      <c r="A20">
        <v>7.3580000000000609</v>
      </c>
      <c r="B20">
        <v>3.6124179999999999</v>
      </c>
      <c r="C20" s="63">
        <v>5.1424417000000002E-5</v>
      </c>
      <c r="D20" s="52">
        <f t="shared" si="0"/>
        <v>0.10446780625551387</v>
      </c>
      <c r="E20" s="50">
        <f t="shared" si="1"/>
        <v>3.5841024227487996</v>
      </c>
      <c r="F20" s="52">
        <f t="shared" si="5"/>
        <v>9.6981901478779858E-2</v>
      </c>
      <c r="G20" s="40">
        <f t="shared" si="2"/>
        <v>7.3580000000000609</v>
      </c>
      <c r="H20" s="35">
        <f t="shared" si="3"/>
        <v>0.10072485386714686</v>
      </c>
      <c r="I20" s="34">
        <f t="shared" si="4"/>
        <v>1.5583156666666665E-3</v>
      </c>
      <c r="K20" s="34"/>
      <c r="L20" s="34"/>
    </row>
    <row r="21" spans="1:12">
      <c r="A21">
        <v>9.3540000000000418</v>
      </c>
      <c r="B21">
        <v>3.6124554</v>
      </c>
      <c r="C21" s="63">
        <v>5.1466962999999999E-5</v>
      </c>
      <c r="D21" s="52">
        <f t="shared" si="0"/>
        <v>0.10560113958884951</v>
      </c>
      <c r="E21" s="50">
        <f t="shared" si="1"/>
        <v>3.5841395295926399</v>
      </c>
      <c r="F21" s="52">
        <f t="shared" si="5"/>
        <v>9.8106351292121807E-2</v>
      </c>
      <c r="G21" s="40">
        <f t="shared" si="2"/>
        <v>9.3540000000000418</v>
      </c>
      <c r="H21" s="35">
        <f t="shared" si="3"/>
        <v>0.10185374544048566</v>
      </c>
      <c r="I21" s="34">
        <f t="shared" si="4"/>
        <v>1.5596049393939394E-3</v>
      </c>
      <c r="K21" s="34"/>
      <c r="L21" s="34"/>
    </row>
    <row r="22" spans="1:12">
      <c r="A22">
        <v>10.353000000000065</v>
      </c>
      <c r="B22">
        <v>3.6124360000000002</v>
      </c>
      <c r="C22" s="63">
        <v>5.1526178000000001E-5</v>
      </c>
      <c r="D22" s="52">
        <f t="shared" si="0"/>
        <v>0.10501326080097736</v>
      </c>
      <c r="E22" s="50">
        <f t="shared" si="1"/>
        <v>3.5841202816576003</v>
      </c>
      <c r="F22" s="52">
        <f t="shared" si="5"/>
        <v>9.7523080533346018E-2</v>
      </c>
      <c r="G22" s="40">
        <f t="shared" si="2"/>
        <v>10.353000000000065</v>
      </c>
      <c r="H22" s="35">
        <f t="shared" si="3"/>
        <v>0.10126817066716169</v>
      </c>
      <c r="I22" s="34">
        <f t="shared" si="4"/>
        <v>1.5613993333333334E-3</v>
      </c>
      <c r="K22" s="34"/>
      <c r="L22" s="34"/>
    </row>
    <row r="23" spans="1:12">
      <c r="A23">
        <v>11.350999999999999</v>
      </c>
      <c r="B23">
        <v>3.6124265000000002</v>
      </c>
      <c r="C23" s="63">
        <v>4.9853830000000002E-5</v>
      </c>
      <c r="D23" s="52">
        <f t="shared" si="0"/>
        <v>0.10472538201309872</v>
      </c>
      <c r="E23" s="50">
        <f t="shared" si="1"/>
        <v>3.5841108561224</v>
      </c>
      <c r="F23" s="52">
        <f t="shared" si="5"/>
        <v>9.7237458254547951E-2</v>
      </c>
      <c r="G23" s="40">
        <f t="shared" si="2"/>
        <v>11.350999999999999</v>
      </c>
      <c r="H23" s="35">
        <f t="shared" si="3"/>
        <v>0.10098142013382333</v>
      </c>
      <c r="I23" s="34">
        <f t="shared" si="4"/>
        <v>1.5107221212121212E-3</v>
      </c>
      <c r="K23" s="34"/>
      <c r="L23" s="34"/>
    </row>
    <row r="24" spans="1:12">
      <c r="A24">
        <v>12.350000000000023</v>
      </c>
      <c r="B24">
        <v>3.6124236999999999</v>
      </c>
      <c r="C24" s="63">
        <v>4.9420933999999999E-5</v>
      </c>
      <c r="D24" s="52">
        <f t="shared" si="0"/>
        <v>0.10464053352824106</v>
      </c>
      <c r="E24" s="50">
        <f t="shared" si="1"/>
        <v>3.5841080780699199</v>
      </c>
      <c r="F24" s="52">
        <f t="shared" si="5"/>
        <v>9.7153274846061385E-2</v>
      </c>
      <c r="G24" s="40">
        <f t="shared" si="2"/>
        <v>12.350000000000023</v>
      </c>
      <c r="H24" s="35">
        <f t="shared" si="3"/>
        <v>0.10089690418715122</v>
      </c>
      <c r="I24" s="34">
        <f t="shared" si="4"/>
        <v>1.4976040606060606E-3</v>
      </c>
      <c r="K24" s="34"/>
      <c r="L24" s="34"/>
    </row>
    <row r="25" spans="1:12">
      <c r="A25">
        <v>13.347999999999956</v>
      </c>
      <c r="B25">
        <v>3.6124005000000001</v>
      </c>
      <c r="C25" s="63">
        <v>4.8530969999999998E-5</v>
      </c>
      <c r="D25" s="52">
        <f t="shared" si="0"/>
        <v>0.10393750322521746</v>
      </c>
      <c r="E25" s="50">
        <f t="shared" si="1"/>
        <v>3.5840850599207998</v>
      </c>
      <c r="F25" s="52">
        <f t="shared" si="5"/>
        <v>9.6455755175755595E-2</v>
      </c>
      <c r="G25" s="40">
        <f t="shared" si="2"/>
        <v>13.347999999999956</v>
      </c>
      <c r="H25" s="35">
        <f t="shared" si="3"/>
        <v>0.10019662920048653</v>
      </c>
      <c r="I25" s="34">
        <f t="shared" si="4"/>
        <v>1.4706354545454543E-3</v>
      </c>
      <c r="K25" s="34"/>
      <c r="L25" s="34"/>
    </row>
    <row r="26" spans="1:12">
      <c r="A26">
        <v>13.754000000000019</v>
      </c>
      <c r="B26">
        <v>3.6124094000000002</v>
      </c>
      <c r="C26" s="63">
        <v>4.6825917000000002E-5</v>
      </c>
      <c r="D26" s="52">
        <f t="shared" si="0"/>
        <v>0.10420720019491714</v>
      </c>
      <c r="E26" s="50">
        <f t="shared" si="1"/>
        <v>3.58409389015904</v>
      </c>
      <c r="F26" s="52">
        <f t="shared" si="5"/>
        <v>9.6723338152730293E-2</v>
      </c>
      <c r="G26" s="40">
        <f t="shared" si="2"/>
        <v>13.754000000000019</v>
      </c>
      <c r="H26" s="35">
        <f t="shared" si="3"/>
        <v>0.10046526917382372</v>
      </c>
      <c r="I26" s="34">
        <f t="shared" si="4"/>
        <v>1.4189671818181817E-3</v>
      </c>
      <c r="K26" s="34"/>
      <c r="L26" s="34"/>
    </row>
    <row r="27" spans="1:12">
      <c r="A27">
        <v>14.346000000000004</v>
      </c>
      <c r="B27">
        <v>3.6124016999999999</v>
      </c>
      <c r="C27" s="63">
        <v>4.6819900000000002E-5</v>
      </c>
      <c r="D27" s="52">
        <f t="shared" si="0"/>
        <v>0.10397386686157541</v>
      </c>
      <c r="E27" s="50">
        <f t="shared" si="1"/>
        <v>3.5840862505147197</v>
      </c>
      <c r="F27" s="52">
        <f t="shared" si="5"/>
        <v>9.6491833779388858E-2</v>
      </c>
      <c r="G27" s="40">
        <f t="shared" si="2"/>
        <v>14.346000000000004</v>
      </c>
      <c r="H27" s="35">
        <f t="shared" si="3"/>
        <v>0.10023285032048213</v>
      </c>
      <c r="I27" s="34">
        <f t="shared" si="4"/>
        <v>1.4187848484848485E-3</v>
      </c>
      <c r="K27" s="34"/>
      <c r="L27" s="34"/>
    </row>
    <row r="28" spans="1:12">
      <c r="A28">
        <v>14.751999999999953</v>
      </c>
      <c r="B28">
        <v>3.6123981000000001</v>
      </c>
      <c r="C28" s="63">
        <v>4.6684619999999998E-5</v>
      </c>
      <c r="D28" s="52">
        <f t="shared" si="0"/>
        <v>0.10386477595248809</v>
      </c>
      <c r="E28" s="50">
        <f t="shared" si="1"/>
        <v>3.58408267873296</v>
      </c>
      <c r="F28" s="52">
        <f t="shared" si="5"/>
        <v>9.6383597968489082E-2</v>
      </c>
      <c r="G28" s="40">
        <f t="shared" si="2"/>
        <v>14.751999999999953</v>
      </c>
      <c r="H28" s="35">
        <f t="shared" si="3"/>
        <v>0.10012418696048858</v>
      </c>
      <c r="I28" s="34">
        <f t="shared" si="4"/>
        <v>1.4146854545454544E-3</v>
      </c>
      <c r="K28" s="34"/>
      <c r="L28" s="34"/>
    </row>
    <row r="29" spans="1:12">
      <c r="A29">
        <v>15.360000000000014</v>
      </c>
      <c r="B29">
        <v>3.6123864999999999</v>
      </c>
      <c r="C29" s="63">
        <v>6.2347695000000006E-5</v>
      </c>
      <c r="D29" s="52">
        <f t="shared" si="0"/>
        <v>0.10351326080096956</v>
      </c>
      <c r="E29" s="50">
        <f t="shared" si="1"/>
        <v>3.5840711696584</v>
      </c>
      <c r="F29" s="52">
        <f t="shared" si="5"/>
        <v>9.6034838133336187E-2</v>
      </c>
      <c r="G29" s="40">
        <f t="shared" si="2"/>
        <v>15.360000000000014</v>
      </c>
      <c r="H29" s="35">
        <f t="shared" si="3"/>
        <v>9.9774049467152875E-2</v>
      </c>
      <c r="I29" s="34">
        <f t="shared" si="4"/>
        <v>1.889324090909091E-3</v>
      </c>
      <c r="K29" s="34"/>
      <c r="L29" s="34"/>
    </row>
    <row r="30" spans="1:12">
      <c r="A30">
        <v>16.359000000000037</v>
      </c>
      <c r="B30">
        <v>3.6123693000000001</v>
      </c>
      <c r="C30" s="63">
        <v>5.8624144E-5</v>
      </c>
      <c r="D30" s="52">
        <f t="shared" si="0"/>
        <v>0.10299204867976264</v>
      </c>
      <c r="E30" s="50">
        <f t="shared" si="1"/>
        <v>3.5840541044788798</v>
      </c>
      <c r="F30" s="52">
        <f t="shared" si="5"/>
        <v>9.5517711481210146E-2</v>
      </c>
      <c r="G30" s="40">
        <f t="shared" si="2"/>
        <v>16.359000000000037</v>
      </c>
      <c r="H30" s="35">
        <f t="shared" si="3"/>
        <v>9.9254880080486385E-2</v>
      </c>
      <c r="I30" s="34">
        <f t="shared" si="4"/>
        <v>1.7764892121212121E-3</v>
      </c>
      <c r="K30" s="34"/>
      <c r="L30" s="34"/>
    </row>
    <row r="31" spans="1:12">
      <c r="A31">
        <v>16.951999999999998</v>
      </c>
      <c r="B31">
        <v>3.6123688</v>
      </c>
      <c r="C31" s="63">
        <v>5.1844149999999997E-5</v>
      </c>
      <c r="D31" s="52">
        <f t="shared" si="0"/>
        <v>0.102976897164609</v>
      </c>
      <c r="E31" s="50">
        <f t="shared" si="1"/>
        <v>3.5840536083980798</v>
      </c>
      <c r="F31" s="52">
        <f t="shared" si="5"/>
        <v>9.5502678729695173E-2</v>
      </c>
      <c r="G31" s="40">
        <f t="shared" si="2"/>
        <v>16.951999999999998</v>
      </c>
      <c r="H31" s="35">
        <f t="shared" si="3"/>
        <v>9.9239787947152089E-2</v>
      </c>
      <c r="I31" s="34">
        <f t="shared" si="4"/>
        <v>1.5710348484848484E-3</v>
      </c>
      <c r="K31" s="34"/>
      <c r="L31" s="34"/>
    </row>
    <row r="32" spans="1:12">
      <c r="A32">
        <v>17.356999999999971</v>
      </c>
      <c r="B32">
        <v>3.6123821999999999</v>
      </c>
      <c r="C32" s="63">
        <v>4.6071837000000003E-5</v>
      </c>
      <c r="D32" s="52">
        <f t="shared" si="0"/>
        <v>0.10338295777066447</v>
      </c>
      <c r="E32" s="50">
        <f t="shared" si="1"/>
        <v>3.58406690336352</v>
      </c>
      <c r="F32" s="52">
        <f t="shared" si="5"/>
        <v>9.5905556470304687E-2</v>
      </c>
      <c r="G32" s="40">
        <f t="shared" si="2"/>
        <v>17.356999999999971</v>
      </c>
      <c r="H32" s="35">
        <f t="shared" si="3"/>
        <v>9.9644257120484581E-2</v>
      </c>
      <c r="I32" s="34">
        <f t="shared" si="4"/>
        <v>1.3961162727272728E-3</v>
      </c>
      <c r="K32" s="34"/>
      <c r="L32" s="34"/>
    </row>
    <row r="33" spans="1:12">
      <c r="A33">
        <v>18.355999999999995</v>
      </c>
      <c r="B33">
        <v>3.6123207000000002</v>
      </c>
      <c r="C33" s="63">
        <v>5.0429385999999997E-5</v>
      </c>
      <c r="D33" s="52">
        <f t="shared" si="0"/>
        <v>0.10151932140703675</v>
      </c>
      <c r="E33" s="50">
        <f t="shared" si="1"/>
        <v>3.5840058854251202</v>
      </c>
      <c r="F33" s="52">
        <f t="shared" si="5"/>
        <v>9.4056528033948816E-2</v>
      </c>
      <c r="G33" s="40">
        <f t="shared" si="2"/>
        <v>18.355999999999995</v>
      </c>
      <c r="H33" s="35">
        <f t="shared" si="3"/>
        <v>9.7787924720492775E-2</v>
      </c>
      <c r="I33" s="34">
        <f t="shared" si="4"/>
        <v>1.528163212121212E-3</v>
      </c>
      <c r="K33" s="34"/>
      <c r="L33" s="34"/>
    </row>
    <row r="34" spans="1:12">
      <c r="A34">
        <v>18.557999999999993</v>
      </c>
      <c r="B34">
        <v>3.6123387999999998</v>
      </c>
      <c r="C34" s="63">
        <v>4.5266387999999998E-5</v>
      </c>
      <c r="D34" s="52">
        <f t="shared" si="0"/>
        <v>0.10206780625551214</v>
      </c>
      <c r="E34" s="50">
        <f t="shared" ref="E34:E97" si="6">B34*(1-($A$10-25)*$A$7)</f>
        <v>3.5840238435500797</v>
      </c>
      <c r="F34" s="52">
        <f t="shared" si="5"/>
        <v>9.4600713638782988E-2</v>
      </c>
      <c r="G34" s="40">
        <f t="shared" ref="G34:G97" si="7">A34</f>
        <v>18.557999999999993</v>
      </c>
      <c r="H34" s="35">
        <f t="shared" ref="H34:H97" si="8">(D34+F34)/2</f>
        <v>9.8334259947147562E-2</v>
      </c>
      <c r="I34" s="34">
        <f t="shared" ref="I34:I97" si="9">C34/0.033</f>
        <v>1.3717087272727272E-3</v>
      </c>
      <c r="K34" s="34"/>
      <c r="L34" s="34"/>
    </row>
    <row r="35" spans="1:12">
      <c r="A35">
        <v>18.964000000000055</v>
      </c>
      <c r="B35">
        <v>3.6123216</v>
      </c>
      <c r="C35" s="63">
        <v>4.5305429999999997E-5</v>
      </c>
      <c r="D35" s="52">
        <f t="shared" si="0"/>
        <v>0.10154659413430522</v>
      </c>
      <c r="E35" s="50">
        <f t="shared" si="6"/>
        <v>3.58400677837056</v>
      </c>
      <c r="F35" s="52">
        <f t="shared" si="5"/>
        <v>9.4083586986670395E-2</v>
      </c>
      <c r="G35" s="40">
        <f t="shared" si="7"/>
        <v>18.964000000000055</v>
      </c>
      <c r="H35" s="35">
        <f t="shared" si="8"/>
        <v>9.7815090560487816E-2</v>
      </c>
      <c r="I35" s="34">
        <f t="shared" si="9"/>
        <v>1.3728918181818181E-3</v>
      </c>
      <c r="K35" s="34"/>
      <c r="L35" s="34"/>
    </row>
    <row r="36" spans="1:12">
      <c r="A36">
        <v>19.354000000000042</v>
      </c>
      <c r="B36">
        <v>3.6123173</v>
      </c>
      <c r="C36" s="63">
        <v>4.537406E-5</v>
      </c>
      <c r="D36" s="52">
        <f t="shared" si="0"/>
        <v>0.10141629110400012</v>
      </c>
      <c r="E36" s="50">
        <f t="shared" si="6"/>
        <v>3.58400251207568</v>
      </c>
      <c r="F36" s="52">
        <f t="shared" si="5"/>
        <v>9.3954305323638895E-2</v>
      </c>
      <c r="G36" s="40">
        <f t="shared" si="7"/>
        <v>19.354000000000042</v>
      </c>
      <c r="H36" s="35">
        <f t="shared" si="8"/>
        <v>9.7685298213819508E-2</v>
      </c>
      <c r="I36" s="34">
        <f t="shared" si="9"/>
        <v>1.3749715151515152E-3</v>
      </c>
      <c r="K36" s="34"/>
      <c r="L36" s="34"/>
    </row>
    <row r="37" spans="1:12">
      <c r="A37">
        <v>19.961999999999989</v>
      </c>
      <c r="B37">
        <v>3.6122885</v>
      </c>
      <c r="C37" s="63">
        <v>4.5413948E-5</v>
      </c>
      <c r="D37" s="52">
        <f t="shared" si="0"/>
        <v>0.10054356383127468</v>
      </c>
      <c r="E37" s="50">
        <f t="shared" si="6"/>
        <v>3.5839739378215998</v>
      </c>
      <c r="F37" s="52">
        <f t="shared" si="5"/>
        <v>9.308841883635996E-2</v>
      </c>
      <c r="G37" s="40">
        <f t="shared" si="7"/>
        <v>19.961999999999989</v>
      </c>
      <c r="H37" s="35">
        <f t="shared" si="8"/>
        <v>9.6815991333817325E-2</v>
      </c>
      <c r="I37" s="34">
        <f t="shared" si="9"/>
        <v>1.3761802424242424E-3</v>
      </c>
      <c r="K37" s="34"/>
      <c r="L37" s="34"/>
    </row>
    <row r="38" spans="1:12">
      <c r="A38">
        <v>20.555000000000064</v>
      </c>
      <c r="B38">
        <v>3.6122698999999998</v>
      </c>
      <c r="C38" s="63">
        <v>4.564296E-5</v>
      </c>
      <c r="D38" s="52">
        <f t="shared" si="0"/>
        <v>9.9979927467632193E-2</v>
      </c>
      <c r="E38" s="50">
        <f t="shared" si="6"/>
        <v>3.5839554836158398</v>
      </c>
      <c r="F38" s="52">
        <f t="shared" si="5"/>
        <v>9.2529200479997367E-2</v>
      </c>
      <c r="G38" s="40">
        <f t="shared" si="7"/>
        <v>20.555000000000064</v>
      </c>
      <c r="H38" s="35">
        <f t="shared" si="8"/>
        <v>9.625456397381478E-2</v>
      </c>
      <c r="I38" s="34">
        <f t="shared" si="9"/>
        <v>1.3831200000000001E-3</v>
      </c>
      <c r="K38" s="34"/>
      <c r="L38" s="34"/>
    </row>
    <row r="39" spans="1:12">
      <c r="A39">
        <v>21.350999999999999</v>
      </c>
      <c r="B39">
        <v>3.6122307999999999</v>
      </c>
      <c r="C39" s="63">
        <v>4.5713765E-5</v>
      </c>
      <c r="D39" s="52">
        <f t="shared" si="0"/>
        <v>9.8795078982784959E-2</v>
      </c>
      <c r="E39" s="50">
        <f t="shared" si="6"/>
        <v>3.5839166900972796</v>
      </c>
      <c r="F39" s="52">
        <f t="shared" si="5"/>
        <v>9.1353639311507168E-2</v>
      </c>
      <c r="G39" s="40">
        <f t="shared" si="7"/>
        <v>21.350999999999999</v>
      </c>
      <c r="H39" s="35">
        <f t="shared" si="8"/>
        <v>9.507435914714607E-2</v>
      </c>
      <c r="I39" s="34">
        <f t="shared" si="9"/>
        <v>1.3852656060606061E-3</v>
      </c>
      <c r="K39" s="34"/>
      <c r="L39" s="34"/>
    </row>
    <row r="40" spans="1:12">
      <c r="A40">
        <v>21.95900000000006</v>
      </c>
      <c r="B40">
        <v>3.6122117</v>
      </c>
      <c r="C40" s="63">
        <v>4.5964380000000002E-5</v>
      </c>
      <c r="D40" s="52">
        <f t="shared" si="0"/>
        <v>9.8216291104002304E-2</v>
      </c>
      <c r="E40" s="50">
        <f t="shared" si="6"/>
        <v>3.5838977398107201</v>
      </c>
      <c r="F40" s="52">
        <f t="shared" si="5"/>
        <v>9.0779388203643049E-2</v>
      </c>
      <c r="G40" s="40">
        <f t="shared" si="7"/>
        <v>21.95900000000006</v>
      </c>
      <c r="H40" s="35">
        <f t="shared" si="8"/>
        <v>9.4497839653822677E-2</v>
      </c>
      <c r="I40" s="34">
        <f t="shared" si="9"/>
        <v>1.3928599999999999E-3</v>
      </c>
      <c r="K40" s="34"/>
      <c r="L40" s="34"/>
    </row>
    <row r="41" spans="1:12">
      <c r="A41">
        <v>22.365000000000009</v>
      </c>
      <c r="B41">
        <v>3.6121972000000002</v>
      </c>
      <c r="C41" s="63">
        <v>4.6109027999999998E-5</v>
      </c>
      <c r="D41" s="52">
        <f t="shared" si="0"/>
        <v>9.777689716461424E-2</v>
      </c>
      <c r="E41" s="50">
        <f t="shared" si="6"/>
        <v>3.5838833534675203</v>
      </c>
      <c r="F41" s="52">
        <f t="shared" si="5"/>
        <v>9.0343438409708668E-2</v>
      </c>
      <c r="G41" s="40">
        <f t="shared" si="7"/>
        <v>22.365000000000009</v>
      </c>
      <c r="H41" s="35">
        <f t="shared" si="8"/>
        <v>9.4060167787161447E-2</v>
      </c>
      <c r="I41" s="34">
        <f t="shared" si="9"/>
        <v>1.3972432727272727E-3</v>
      </c>
      <c r="K41" s="34"/>
      <c r="L41" s="34"/>
    </row>
    <row r="42" spans="1:12">
      <c r="A42">
        <v>22.754999999999995</v>
      </c>
      <c r="B42">
        <v>3.6121774000000002</v>
      </c>
      <c r="C42" s="63">
        <v>4.640519E-5</v>
      </c>
      <c r="D42" s="52">
        <f t="shared" si="0"/>
        <v>9.7176897164613807E-2</v>
      </c>
      <c r="E42" s="50">
        <f t="shared" si="6"/>
        <v>3.58386370866784</v>
      </c>
      <c r="F42" s="52">
        <f t="shared" si="5"/>
        <v>8.9748141449699351E-2</v>
      </c>
      <c r="G42" s="40">
        <f t="shared" si="7"/>
        <v>22.754999999999995</v>
      </c>
      <c r="H42" s="35">
        <f t="shared" si="8"/>
        <v>9.3462519307156572E-2</v>
      </c>
      <c r="I42" s="34">
        <f t="shared" si="9"/>
        <v>1.4062178787878788E-3</v>
      </c>
      <c r="K42" s="34"/>
      <c r="L42" s="34"/>
    </row>
    <row r="43" spans="1:12">
      <c r="A43">
        <v>23.363000000000056</v>
      </c>
      <c r="B43">
        <v>3.6121560000000001</v>
      </c>
      <c r="C43" s="63">
        <v>4.6910429999999999E-5</v>
      </c>
      <c r="D43" s="52">
        <f t="shared" si="0"/>
        <v>9.6528412316127132E-2</v>
      </c>
      <c r="E43" s="50">
        <f t="shared" si="6"/>
        <v>3.5838424764096</v>
      </c>
      <c r="F43" s="52">
        <f t="shared" si="5"/>
        <v>8.9104739684850193E-2</v>
      </c>
      <c r="G43" s="40">
        <f t="shared" si="7"/>
        <v>23.363000000000056</v>
      </c>
      <c r="H43" s="35">
        <f t="shared" si="8"/>
        <v>9.2816576000488663E-2</v>
      </c>
      <c r="I43" s="34">
        <f t="shared" si="9"/>
        <v>1.4215281818181816E-3</v>
      </c>
      <c r="K43" s="34"/>
      <c r="L43" s="34"/>
    </row>
    <row r="44" spans="1:12">
      <c r="A44">
        <v>23.753000000000043</v>
      </c>
      <c r="B44">
        <v>3.6121473000000002</v>
      </c>
      <c r="C44" s="63">
        <v>4.7305056999999998E-5</v>
      </c>
      <c r="D44" s="52">
        <f t="shared" si="0"/>
        <v>9.6264775952491596E-2</v>
      </c>
      <c r="E44" s="50">
        <f t="shared" si="6"/>
        <v>3.5838338446036802</v>
      </c>
      <c r="F44" s="52">
        <f t="shared" si="5"/>
        <v>8.8843169808492245E-2</v>
      </c>
      <c r="G44" s="40">
        <f t="shared" si="7"/>
        <v>23.753000000000043</v>
      </c>
      <c r="H44" s="35">
        <f t="shared" si="8"/>
        <v>9.2553972880491914E-2</v>
      </c>
      <c r="I44" s="34">
        <f t="shared" si="9"/>
        <v>1.4334865757575756E-3</v>
      </c>
      <c r="K44" s="34"/>
      <c r="L44" s="34"/>
    </row>
    <row r="45" spans="1:12">
      <c r="A45">
        <v>24.361999999999966</v>
      </c>
      <c r="B45">
        <v>3.6121186999999999</v>
      </c>
      <c r="C45" s="63">
        <v>4.7588340000000003E-5</v>
      </c>
      <c r="D45" s="52">
        <f t="shared" si="0"/>
        <v>9.5398109285816823E-2</v>
      </c>
      <c r="E45" s="50">
        <f t="shared" si="6"/>
        <v>3.5838054687819199</v>
      </c>
      <c r="F45" s="52">
        <f t="shared" si="5"/>
        <v>8.7983296421816612E-2</v>
      </c>
      <c r="G45" s="40">
        <f t="shared" si="7"/>
        <v>24.361999999999966</v>
      </c>
      <c r="H45" s="35">
        <f t="shared" si="8"/>
        <v>9.1690702853816725E-2</v>
      </c>
      <c r="I45" s="34">
        <f t="shared" si="9"/>
        <v>1.442070909090909E-3</v>
      </c>
      <c r="K45" s="34"/>
      <c r="L45" s="34"/>
    </row>
    <row r="46" spans="1:12">
      <c r="A46">
        <v>24.751999999999953</v>
      </c>
      <c r="B46">
        <v>3.6121056</v>
      </c>
      <c r="C46" s="63">
        <v>4.7917100000000002E-5</v>
      </c>
      <c r="D46" s="52">
        <f t="shared" si="0"/>
        <v>9.5001139588850855E-2</v>
      </c>
      <c r="E46" s="50">
        <f t="shared" si="6"/>
        <v>3.5837924714649598</v>
      </c>
      <c r="F46" s="52">
        <f t="shared" si="5"/>
        <v>8.7589438332118782E-2</v>
      </c>
      <c r="G46" s="40">
        <f t="shared" si="7"/>
        <v>24.751999999999953</v>
      </c>
      <c r="H46" s="35">
        <f t="shared" si="8"/>
        <v>9.1295288960484819E-2</v>
      </c>
      <c r="I46" s="34">
        <f t="shared" si="9"/>
        <v>1.4520333333333333E-3</v>
      </c>
      <c r="K46" s="34"/>
      <c r="L46" s="34"/>
    </row>
    <row r="47" spans="1:12">
      <c r="A47">
        <v>25.360000000000014</v>
      </c>
      <c r="B47">
        <v>3.6120868000000002</v>
      </c>
      <c r="C47" s="63">
        <v>4.8939032999999997E-5</v>
      </c>
      <c r="D47" s="52">
        <f t="shared" si="0"/>
        <v>9.4431442619157688E-2</v>
      </c>
      <c r="E47" s="50">
        <f t="shared" si="6"/>
        <v>3.58377381882688</v>
      </c>
      <c r="F47" s="52">
        <f t="shared" si="5"/>
        <v>8.7024206875152887E-2</v>
      </c>
      <c r="G47" s="40">
        <f t="shared" si="7"/>
        <v>25.360000000000014</v>
      </c>
      <c r="H47" s="35">
        <f t="shared" si="8"/>
        <v>9.0727824747155295E-2</v>
      </c>
      <c r="I47" s="34">
        <f t="shared" si="9"/>
        <v>1.4830009999999999E-3</v>
      </c>
      <c r="L47" s="34"/>
    </row>
    <row r="48" spans="1:12">
      <c r="A48">
        <v>25.952999999999975</v>
      </c>
      <c r="B48">
        <v>3.6120516999999999</v>
      </c>
      <c r="C48" s="63">
        <v>4.9295739999999999E-5</v>
      </c>
      <c r="D48" s="52">
        <f t="shared" si="0"/>
        <v>9.3367806255512609E-2</v>
      </c>
      <c r="E48" s="50">
        <f t="shared" si="6"/>
        <v>3.5837389939547197</v>
      </c>
      <c r="F48" s="52">
        <f t="shared" si="5"/>
        <v>8.5968907718782531E-2</v>
      </c>
      <c r="G48" s="40">
        <f t="shared" si="7"/>
        <v>25.952999999999975</v>
      </c>
      <c r="H48" s="35">
        <f t="shared" si="8"/>
        <v>8.9668356987147563E-2</v>
      </c>
      <c r="I48" s="34">
        <f t="shared" si="9"/>
        <v>1.493810303030303E-3</v>
      </c>
      <c r="L48" s="34"/>
    </row>
    <row r="49" spans="1:12">
      <c r="A49">
        <v>26.76400000000001</v>
      </c>
      <c r="B49">
        <v>3.6120377000000001</v>
      </c>
      <c r="C49" s="63">
        <v>5.0250473999999998E-5</v>
      </c>
      <c r="D49" s="52">
        <f t="shared" si="0"/>
        <v>9.2943563831278178E-2</v>
      </c>
      <c r="E49" s="50">
        <f t="shared" si="6"/>
        <v>3.5837251036923199</v>
      </c>
      <c r="F49" s="52">
        <f t="shared" si="5"/>
        <v>8.5547990676363123E-2</v>
      </c>
      <c r="G49" s="40">
        <f t="shared" si="7"/>
        <v>26.76400000000001</v>
      </c>
      <c r="H49" s="35">
        <f t="shared" si="8"/>
        <v>8.9245777253820657E-2</v>
      </c>
      <c r="I49" s="34">
        <f t="shared" si="9"/>
        <v>1.5227416363636362E-3</v>
      </c>
      <c r="L49" s="34"/>
    </row>
    <row r="50" spans="1:12">
      <c r="A50">
        <v>27.371999999999957</v>
      </c>
      <c r="B50">
        <v>3.6120157000000002</v>
      </c>
      <c r="C50" s="63">
        <v>5.1013775999999997E-5</v>
      </c>
      <c r="D50" s="52">
        <f t="shared" si="0"/>
        <v>9.2276897164612515E-2</v>
      </c>
      <c r="E50" s="50">
        <f t="shared" si="6"/>
        <v>3.5837032761371201</v>
      </c>
      <c r="F50" s="52">
        <f t="shared" si="5"/>
        <v>8.4886549609704057E-2</v>
      </c>
      <c r="G50" s="40">
        <f t="shared" si="7"/>
        <v>27.371999999999957</v>
      </c>
      <c r="H50" s="35">
        <f t="shared" si="8"/>
        <v>8.8581723387158279E-2</v>
      </c>
      <c r="I50" s="34">
        <f t="shared" si="9"/>
        <v>1.5458719999999998E-3</v>
      </c>
      <c r="L50" s="34"/>
    </row>
    <row r="51" spans="1:12">
      <c r="A51">
        <v>27.950000000000045</v>
      </c>
      <c r="B51">
        <v>3.6120011999999999</v>
      </c>
      <c r="C51" s="63">
        <v>5.1912727999999998E-5</v>
      </c>
      <c r="D51" s="52">
        <f t="shared" si="0"/>
        <v>9.183750322521099E-2</v>
      </c>
      <c r="E51" s="50">
        <f t="shared" si="6"/>
        <v>3.5836888897939199</v>
      </c>
      <c r="F51" s="52">
        <f t="shared" si="5"/>
        <v>8.44505998157562E-2</v>
      </c>
      <c r="G51" s="40">
        <f t="shared" si="7"/>
        <v>27.950000000000045</v>
      </c>
      <c r="H51" s="35">
        <f t="shared" si="8"/>
        <v>8.8144051520483602E-2</v>
      </c>
      <c r="I51" s="34">
        <f t="shared" si="9"/>
        <v>1.5731129696969696E-3</v>
      </c>
      <c r="L51" s="34"/>
    </row>
    <row r="52" spans="1:12">
      <c r="A52">
        <v>28.557999999999993</v>
      </c>
      <c r="B52">
        <v>3.6119699999999999</v>
      </c>
      <c r="C52" s="63">
        <v>5.3007512000000003E-5</v>
      </c>
      <c r="D52" s="52">
        <f t="shared" si="0"/>
        <v>9.0892048679756171E-2</v>
      </c>
      <c r="E52" s="50">
        <f t="shared" si="6"/>
        <v>3.5836579343519999</v>
      </c>
      <c r="F52" s="52">
        <f t="shared" si="5"/>
        <v>8.3512556121210765E-2</v>
      </c>
      <c r="G52" s="40">
        <f t="shared" si="7"/>
        <v>28.557999999999993</v>
      </c>
      <c r="H52" s="35">
        <f t="shared" si="8"/>
        <v>8.7202302400483461E-2</v>
      </c>
      <c r="I52" s="34">
        <f t="shared" si="9"/>
        <v>1.6062882424242423E-3</v>
      </c>
      <c r="L52" s="34"/>
    </row>
    <row r="53" spans="1:12">
      <c r="A53">
        <v>29.354000000000042</v>
      </c>
      <c r="B53">
        <v>3.6119576000000002</v>
      </c>
      <c r="C53" s="63">
        <v>5.3724100000000003E-5</v>
      </c>
      <c r="D53" s="52">
        <f t="shared" si="0"/>
        <v>9.0516291104007982E-2</v>
      </c>
      <c r="E53" s="50">
        <f t="shared" si="6"/>
        <v>3.5836456315481602</v>
      </c>
      <c r="F53" s="52">
        <f t="shared" si="5"/>
        <v>8.313974388364466E-2</v>
      </c>
      <c r="G53" s="40">
        <f t="shared" si="7"/>
        <v>29.354000000000042</v>
      </c>
      <c r="H53" s="35">
        <f t="shared" si="8"/>
        <v>8.6828017493826321E-2</v>
      </c>
      <c r="I53" s="34">
        <f t="shared" si="9"/>
        <v>1.6280030303030303E-3</v>
      </c>
      <c r="L53" s="34"/>
    </row>
    <row r="54" spans="1:12">
      <c r="A54">
        <v>29.961999999999989</v>
      </c>
      <c r="B54">
        <v>3.6119509000000001</v>
      </c>
      <c r="C54" s="63">
        <v>5.4685616999999997E-5</v>
      </c>
      <c r="D54" s="52">
        <f t="shared" si="0"/>
        <v>9.0313260800973516E-2</v>
      </c>
      <c r="E54" s="50">
        <f t="shared" si="6"/>
        <v>3.5836389840654399</v>
      </c>
      <c r="F54" s="52">
        <f t="shared" si="5"/>
        <v>8.2938305013333186E-2</v>
      </c>
      <c r="G54" s="40">
        <f t="shared" si="7"/>
        <v>29.961999999999989</v>
      </c>
      <c r="H54" s="35">
        <f t="shared" si="8"/>
        <v>8.6625782907153351E-2</v>
      </c>
      <c r="I54" s="34">
        <f t="shared" si="9"/>
        <v>1.6571399090909089E-3</v>
      </c>
    </row>
    <row r="55" spans="1:12">
      <c r="A55">
        <v>30.555000000000064</v>
      </c>
      <c r="B55">
        <v>3.6119319999999999</v>
      </c>
      <c r="C55" s="63">
        <v>5.5637323E-5</v>
      </c>
      <c r="D55" s="52">
        <f t="shared" si="0"/>
        <v>8.9740533528241559E-2</v>
      </c>
      <c r="E55" s="50">
        <f t="shared" si="6"/>
        <v>3.5836202322111999</v>
      </c>
      <c r="F55" s="52">
        <f t="shared" si="5"/>
        <v>8.2370067006058909E-2</v>
      </c>
      <c r="G55" s="40">
        <f t="shared" si="7"/>
        <v>30.555000000000064</v>
      </c>
      <c r="H55" s="35">
        <f t="shared" si="8"/>
        <v>8.6055300267150234E-2</v>
      </c>
      <c r="I55" s="34">
        <f t="shared" si="9"/>
        <v>1.6859794848484847E-3</v>
      </c>
    </row>
    <row r="56" spans="1:12">
      <c r="A56">
        <v>31.365999999999985</v>
      </c>
      <c r="B56">
        <v>3.6119080000000001</v>
      </c>
      <c r="C56" s="63">
        <v>5.7020166E-5</v>
      </c>
      <c r="D56" s="52">
        <f t="shared" si="0"/>
        <v>8.9013260800974825E-2</v>
      </c>
      <c r="E56" s="50">
        <f t="shared" si="6"/>
        <v>3.5835964203328001</v>
      </c>
      <c r="F56" s="52">
        <f t="shared" si="5"/>
        <v>8.1648494933339921E-2</v>
      </c>
      <c r="G56" s="40">
        <f t="shared" si="7"/>
        <v>31.365999999999985</v>
      </c>
      <c r="H56" s="35">
        <f t="shared" si="8"/>
        <v>8.5330877867157373E-2</v>
      </c>
      <c r="I56" s="34">
        <f t="shared" si="9"/>
        <v>1.727883818181818E-3</v>
      </c>
    </row>
    <row r="57" spans="1:12">
      <c r="A57">
        <v>31.95900000000006</v>
      </c>
      <c r="B57">
        <v>3.6118994</v>
      </c>
      <c r="C57" s="63">
        <v>5.7771386999999998E-5</v>
      </c>
      <c r="D57" s="52">
        <f t="shared" si="0"/>
        <v>8.8752654740364631E-2</v>
      </c>
      <c r="E57" s="50">
        <f t="shared" si="6"/>
        <v>3.58358788774304</v>
      </c>
      <c r="F57" s="52">
        <f t="shared" si="5"/>
        <v>8.1389931607276908E-2</v>
      </c>
      <c r="G57" s="40">
        <f t="shared" si="7"/>
        <v>31.95900000000006</v>
      </c>
      <c r="H57" s="35">
        <f t="shared" si="8"/>
        <v>8.5071293173820769E-2</v>
      </c>
      <c r="I57" s="34">
        <f t="shared" si="9"/>
        <v>1.7506480909090908E-3</v>
      </c>
    </row>
    <row r="58" spans="1:12">
      <c r="A58">
        <v>32.552000000000021</v>
      </c>
      <c r="B58">
        <v>3.6118774</v>
      </c>
      <c r="C58" s="63">
        <v>5.8835770000000001E-5</v>
      </c>
      <c r="D58" s="52">
        <f t="shared" si="0"/>
        <v>8.8085988073698981E-2</v>
      </c>
      <c r="E58" s="50">
        <f t="shared" si="6"/>
        <v>3.5835660601878399</v>
      </c>
      <c r="F58" s="52">
        <f t="shared" si="5"/>
        <v>8.0728490540604367E-2</v>
      </c>
      <c r="G58" s="40">
        <f t="shared" si="7"/>
        <v>32.552000000000021</v>
      </c>
      <c r="H58" s="35">
        <f t="shared" si="8"/>
        <v>8.4407239307151674E-2</v>
      </c>
      <c r="I58" s="34">
        <f t="shared" si="9"/>
        <v>1.7829021212121211E-3</v>
      </c>
    </row>
    <row r="59" spans="1:12">
      <c r="A59">
        <v>33.363000000000056</v>
      </c>
      <c r="B59">
        <v>3.6118598</v>
      </c>
      <c r="C59" s="63">
        <v>6.0228900000000002E-5</v>
      </c>
      <c r="D59" s="52">
        <f t="shared" si="0"/>
        <v>8.7552654740363778E-2</v>
      </c>
      <c r="E59" s="50">
        <f t="shared" si="6"/>
        <v>3.5835485981436799</v>
      </c>
      <c r="F59" s="52">
        <f t="shared" si="5"/>
        <v>8.0199337687271735E-2</v>
      </c>
      <c r="G59" s="40">
        <f t="shared" si="7"/>
        <v>33.363000000000056</v>
      </c>
      <c r="H59" s="35">
        <f t="shared" si="8"/>
        <v>8.387599621381775E-2</v>
      </c>
      <c r="I59" s="34">
        <f t="shared" si="9"/>
        <v>1.8251181818181817E-3</v>
      </c>
    </row>
    <row r="60" spans="1:12">
      <c r="A60">
        <v>34.36099999999999</v>
      </c>
      <c r="B60">
        <v>3.6118370999999998</v>
      </c>
      <c r="C60" s="63">
        <v>6.1903134E-5</v>
      </c>
      <c r="D60" s="52">
        <f t="shared" si="0"/>
        <v>8.686477595248035E-2</v>
      </c>
      <c r="E60" s="50">
        <f t="shared" si="6"/>
        <v>3.5835260760753598</v>
      </c>
      <c r="F60" s="52">
        <f t="shared" si="5"/>
        <v>7.9516850768480932E-2</v>
      </c>
      <c r="G60" s="40">
        <f t="shared" si="7"/>
        <v>34.36099999999999</v>
      </c>
      <c r="H60" s="35">
        <f t="shared" si="8"/>
        <v>8.3190813360480648E-2</v>
      </c>
      <c r="I60" s="34">
        <f t="shared" si="9"/>
        <v>1.8758525454545454E-3</v>
      </c>
    </row>
    <row r="61" spans="1:12">
      <c r="A61">
        <v>34.767000000000053</v>
      </c>
      <c r="B61">
        <v>3.6118378999999998</v>
      </c>
      <c r="C61" s="63">
        <v>6.2881870000000003E-5</v>
      </c>
      <c r="D61" s="52">
        <f t="shared" si="0"/>
        <v>8.688901837672347E-2</v>
      </c>
      <c r="E61" s="50">
        <f t="shared" si="6"/>
        <v>3.5835268698046399</v>
      </c>
      <c r="F61" s="52">
        <f t="shared" si="5"/>
        <v>7.954090317090759E-2</v>
      </c>
      <c r="G61" s="40">
        <f t="shared" si="7"/>
        <v>34.767000000000053</v>
      </c>
      <c r="H61" s="35">
        <f t="shared" si="8"/>
        <v>8.321496077381553E-2</v>
      </c>
      <c r="I61" s="34">
        <f t="shared" si="9"/>
        <v>1.9055112121212122E-3</v>
      </c>
    </row>
    <row r="62" spans="1:12">
      <c r="A62">
        <v>35.360000000000014</v>
      </c>
      <c r="B62">
        <v>3.6118220000000001</v>
      </c>
      <c r="C62" s="63">
        <v>6.3809589999999999E-5</v>
      </c>
      <c r="D62" s="52">
        <f t="shared" si="0"/>
        <v>8.6407200194913297E-2</v>
      </c>
      <c r="E62" s="50">
        <f t="shared" si="6"/>
        <v>3.5835110944352002</v>
      </c>
      <c r="F62" s="52">
        <f t="shared" si="5"/>
        <v>7.9062861672736642E-2</v>
      </c>
      <c r="G62" s="40">
        <f t="shared" si="7"/>
        <v>35.360000000000014</v>
      </c>
      <c r="H62" s="35">
        <f t="shared" si="8"/>
        <v>8.2735030933824977E-2</v>
      </c>
      <c r="I62" s="34">
        <f t="shared" si="9"/>
        <v>1.9336239393939394E-3</v>
      </c>
    </row>
    <row r="63" spans="1:12">
      <c r="A63">
        <v>36.358000000000061</v>
      </c>
      <c r="B63">
        <v>3.6117978000000002</v>
      </c>
      <c r="C63" s="63">
        <v>6.5722730000000002E-5</v>
      </c>
      <c r="D63" s="52">
        <f t="shared" si="0"/>
        <v>8.5673866861582432E-2</v>
      </c>
      <c r="E63" s="50">
        <f t="shared" si="6"/>
        <v>3.5834870841244801</v>
      </c>
      <c r="F63" s="52">
        <f t="shared" si="5"/>
        <v>7.8335276499400891E-2</v>
      </c>
      <c r="G63" s="40">
        <f t="shared" si="7"/>
        <v>36.358000000000061</v>
      </c>
      <c r="H63" s="35">
        <f t="shared" si="8"/>
        <v>8.2004571680491661E-2</v>
      </c>
      <c r="I63" s="34">
        <f t="shared" si="9"/>
        <v>1.9915978787878787E-3</v>
      </c>
    </row>
    <row r="64" spans="1:12">
      <c r="A64">
        <v>37.355999999999995</v>
      </c>
      <c r="B64">
        <v>3.6117873</v>
      </c>
      <c r="C64" s="63">
        <v>6.7728379999999999E-5</v>
      </c>
      <c r="D64" s="52">
        <f t="shared" si="0"/>
        <v>8.5355685043396509E-2</v>
      </c>
      <c r="E64" s="50">
        <f t="shared" si="6"/>
        <v>3.5834766664276798</v>
      </c>
      <c r="F64" s="52">
        <f t="shared" si="5"/>
        <v>7.8019588717572877E-2</v>
      </c>
      <c r="G64" s="40">
        <f t="shared" si="7"/>
        <v>37.355999999999995</v>
      </c>
      <c r="H64" s="35">
        <f t="shared" si="8"/>
        <v>8.1687636880484693E-2</v>
      </c>
      <c r="I64" s="34">
        <f t="shared" si="9"/>
        <v>2.0523751515151515E-3</v>
      </c>
    </row>
    <row r="65" spans="1:9">
      <c r="A65">
        <v>38.370000000000005</v>
      </c>
      <c r="B65">
        <v>3.6117759999999999</v>
      </c>
      <c r="C65" s="63">
        <v>6.9550114999999998E-5</v>
      </c>
      <c r="D65" s="52">
        <f t="shared" si="0"/>
        <v>8.5013260800967466E-2</v>
      </c>
      <c r="E65" s="50">
        <f t="shared" si="6"/>
        <v>3.5834654550015999</v>
      </c>
      <c r="F65" s="52">
        <f t="shared" si="5"/>
        <v>7.7679848533331666E-2</v>
      </c>
      <c r="G65" s="40">
        <f t="shared" si="7"/>
        <v>38.370000000000005</v>
      </c>
      <c r="H65" s="35">
        <f t="shared" si="8"/>
        <v>8.1346554667149573E-2</v>
      </c>
      <c r="I65" s="34">
        <f t="shared" si="9"/>
        <v>2.1075792424242422E-3</v>
      </c>
    </row>
    <row r="66" spans="1:9">
      <c r="A66">
        <v>39.369000000000028</v>
      </c>
      <c r="B66">
        <v>3.6117656</v>
      </c>
      <c r="C66" s="63">
        <v>7.1714973999999996E-5</v>
      </c>
      <c r="D66" s="52">
        <f t="shared" si="0"/>
        <v>8.4698109285820347E-2</v>
      </c>
      <c r="E66" s="50">
        <f t="shared" si="6"/>
        <v>3.5834551365209601</v>
      </c>
      <c r="F66" s="52">
        <f t="shared" si="5"/>
        <v>7.7367167301825496E-2</v>
      </c>
      <c r="G66" s="40">
        <f t="shared" si="7"/>
        <v>39.369000000000028</v>
      </c>
      <c r="H66" s="35">
        <f t="shared" si="8"/>
        <v>8.1032638293822928E-2</v>
      </c>
      <c r="I66" s="34">
        <f t="shared" si="9"/>
        <v>2.1731810303030302E-3</v>
      </c>
    </row>
    <row r="67" spans="1:9">
      <c r="A67">
        <v>40.366999999999962</v>
      </c>
      <c r="B67">
        <v>3.6117474999999999</v>
      </c>
      <c r="C67" s="63">
        <v>7.3521519999999999E-5</v>
      </c>
      <c r="D67" s="52">
        <f t="shared" si="0"/>
        <v>8.4149624437331497E-2</v>
      </c>
      <c r="E67" s="50">
        <f t="shared" si="6"/>
        <v>3.5834371783959997</v>
      </c>
      <c r="F67" s="52">
        <f t="shared" si="5"/>
        <v>7.6822981696964415E-2</v>
      </c>
      <c r="G67" s="40">
        <f t="shared" si="7"/>
        <v>40.366999999999962</v>
      </c>
      <c r="H67" s="35">
        <f t="shared" si="8"/>
        <v>8.0486303067147963E-2</v>
      </c>
      <c r="I67" s="34">
        <f t="shared" si="9"/>
        <v>2.2279248484848484E-3</v>
      </c>
    </row>
    <row r="68" spans="1:9">
      <c r="A68">
        <v>41.365999999999985</v>
      </c>
      <c r="B68">
        <v>3.6117477</v>
      </c>
      <c r="C68" s="63">
        <v>7.5677845999999995E-5</v>
      </c>
      <c r="D68" s="52">
        <f t="shared" si="0"/>
        <v>8.4155685043395642E-2</v>
      </c>
      <c r="E68" s="50">
        <f t="shared" si="6"/>
        <v>3.5834373768283201</v>
      </c>
      <c r="F68" s="52">
        <f t="shared" si="5"/>
        <v>7.6828994797581179E-2</v>
      </c>
      <c r="G68" s="40">
        <f t="shared" si="7"/>
        <v>41.365999999999985</v>
      </c>
      <c r="H68" s="35">
        <f t="shared" si="8"/>
        <v>8.0492339920488404E-2</v>
      </c>
      <c r="I68" s="34">
        <f t="shared" si="9"/>
        <v>2.2932680606060603E-3</v>
      </c>
    </row>
    <row r="69" spans="1:9">
      <c r="A69">
        <v>42.379999999999995</v>
      </c>
      <c r="B69">
        <v>3.6117233999999998</v>
      </c>
      <c r="C69" s="63">
        <v>7.7541816000000001E-5</v>
      </c>
      <c r="D69" s="52">
        <f t="shared" si="0"/>
        <v>8.3419321407025973E-2</v>
      </c>
      <c r="E69" s="50">
        <f t="shared" si="6"/>
        <v>3.5834132673014398</v>
      </c>
      <c r="F69" s="52">
        <f t="shared" si="5"/>
        <v>7.6098403073937046E-2</v>
      </c>
      <c r="G69" s="40">
        <f t="shared" si="7"/>
        <v>42.379999999999995</v>
      </c>
      <c r="H69" s="35">
        <f t="shared" si="8"/>
        <v>7.975886224048151E-2</v>
      </c>
      <c r="I69" s="34">
        <f t="shared" si="9"/>
        <v>2.3497520000000001E-3</v>
      </c>
    </row>
    <row r="70" spans="1:9">
      <c r="A70">
        <v>43.378000000000043</v>
      </c>
      <c r="B70">
        <v>3.611726</v>
      </c>
      <c r="C70" s="63">
        <v>7.9942509999999996E-5</v>
      </c>
      <c r="D70" s="52">
        <f t="shared" si="0"/>
        <v>8.349810928581948E-2</v>
      </c>
      <c r="E70" s="50">
        <f t="shared" si="6"/>
        <v>3.5834158469216</v>
      </c>
      <c r="F70" s="52">
        <f t="shared" si="5"/>
        <v>7.6176573381820323E-2</v>
      </c>
      <c r="G70" s="40">
        <f t="shared" si="7"/>
        <v>43.378000000000043</v>
      </c>
      <c r="H70" s="35">
        <f t="shared" si="8"/>
        <v>7.9837341333819895E-2</v>
      </c>
      <c r="I70" s="34">
        <f t="shared" si="9"/>
        <v>2.4225003030303028E-3</v>
      </c>
    </row>
    <row r="71" spans="1:9">
      <c r="A71">
        <v>44.375999999999976</v>
      </c>
      <c r="B71">
        <v>3.6117143999999999</v>
      </c>
      <c r="C71" s="63">
        <v>8.1884750000000002E-5</v>
      </c>
      <c r="D71" s="52">
        <f t="shared" si="0"/>
        <v>8.314659413430095E-2</v>
      </c>
      <c r="E71" s="50">
        <f t="shared" si="6"/>
        <v>3.5834043378470399</v>
      </c>
      <c r="F71" s="52">
        <f t="shared" si="5"/>
        <v>7.5827813546667427E-2</v>
      </c>
      <c r="G71" s="40">
        <f t="shared" si="7"/>
        <v>44.375999999999976</v>
      </c>
      <c r="H71" s="35">
        <f t="shared" si="8"/>
        <v>7.9487203840484189E-2</v>
      </c>
      <c r="I71" s="34">
        <f t="shared" si="9"/>
        <v>2.4813560606060606E-3</v>
      </c>
    </row>
    <row r="72" spans="1:9">
      <c r="A72">
        <v>45.375</v>
      </c>
      <c r="B72">
        <v>3.6117279999999998</v>
      </c>
      <c r="C72" s="63">
        <v>8.4109629999999994E-5</v>
      </c>
      <c r="D72" s="52">
        <f t="shared" si="0"/>
        <v>8.3558715346420551E-2</v>
      </c>
      <c r="E72" s="50">
        <f t="shared" si="6"/>
        <v>3.5834178312448</v>
      </c>
      <c r="F72" s="52">
        <f t="shared" si="5"/>
        <v>7.6236704387880244E-2</v>
      </c>
      <c r="G72" s="40">
        <f t="shared" si="7"/>
        <v>45.375</v>
      </c>
      <c r="H72" s="35">
        <f t="shared" si="8"/>
        <v>7.989770986715039E-2</v>
      </c>
      <c r="I72" s="34">
        <f t="shared" si="9"/>
        <v>2.5487766666666663E-3</v>
      </c>
    </row>
    <row r="73" spans="1:9">
      <c r="A73">
        <v>47.371999999999957</v>
      </c>
      <c r="B73">
        <v>3.6117270000000001</v>
      </c>
      <c r="C73" s="63">
        <v>8.8243859999999994E-5</v>
      </c>
      <c r="D73" s="52">
        <f t="shared" si="0"/>
        <v>8.3528412316126746E-2</v>
      </c>
      <c r="E73" s="50">
        <f t="shared" si="6"/>
        <v>3.5834168390832</v>
      </c>
      <c r="F73" s="52">
        <f t="shared" si="5"/>
        <v>7.6206638884850283E-2</v>
      </c>
      <c r="G73" s="40">
        <f t="shared" si="7"/>
        <v>47.371999999999957</v>
      </c>
      <c r="H73" s="35">
        <f t="shared" si="8"/>
        <v>7.9867525600488515E-2</v>
      </c>
      <c r="I73" s="34">
        <f t="shared" si="9"/>
        <v>2.6740563636363634E-3</v>
      </c>
    </row>
    <row r="74" spans="1:9">
      <c r="A74">
        <v>49.368000000000052</v>
      </c>
      <c r="B74">
        <v>3.6117355999999998</v>
      </c>
      <c r="C74" s="63">
        <v>9.2729719999999996E-5</v>
      </c>
      <c r="D74" s="52">
        <f t="shared" si="0"/>
        <v>8.3789018376723479E-2</v>
      </c>
      <c r="E74" s="50">
        <f t="shared" si="6"/>
        <v>3.5834253716729596</v>
      </c>
      <c r="F74" s="52">
        <f t="shared" si="5"/>
        <v>7.6465202210899849E-2</v>
      </c>
      <c r="G74" s="40">
        <f t="shared" si="7"/>
        <v>49.368000000000052</v>
      </c>
      <c r="H74" s="35">
        <f t="shared" si="8"/>
        <v>8.0127110293811671E-2</v>
      </c>
      <c r="I74" s="34">
        <f t="shared" si="9"/>
        <v>2.8099915151515147E-3</v>
      </c>
    </row>
    <row r="75" spans="1:9">
      <c r="A75">
        <v>51.380999999999972</v>
      </c>
      <c r="B75">
        <v>3.6117290999999998</v>
      </c>
      <c r="C75" s="63">
        <v>9.6897354999999995E-5</v>
      </c>
      <c r="D75" s="52">
        <f t="shared" si="0"/>
        <v>8.3592048679753159E-2</v>
      </c>
      <c r="E75" s="50">
        <f t="shared" si="6"/>
        <v>3.5834189226225597</v>
      </c>
      <c r="F75" s="52">
        <f t="shared" si="5"/>
        <v>7.6269776441205125E-2</v>
      </c>
      <c r="G75" s="40">
        <f t="shared" si="7"/>
        <v>51.380999999999972</v>
      </c>
      <c r="H75" s="35">
        <f t="shared" si="8"/>
        <v>7.9930912560479142E-2</v>
      </c>
      <c r="I75" s="34">
        <f t="shared" si="9"/>
        <v>2.9362834848484847E-3</v>
      </c>
    </row>
    <row r="76" spans="1:9">
      <c r="A76">
        <v>53.378000000000043</v>
      </c>
      <c r="B76">
        <v>3.6117642000000001</v>
      </c>
      <c r="C76" s="63">
        <v>1.010668E-4</v>
      </c>
      <c r="D76" s="52">
        <f t="shared" si="0"/>
        <v>8.4655685043398252E-2</v>
      </c>
      <c r="E76" s="50">
        <f t="shared" si="6"/>
        <v>3.5834537474947199</v>
      </c>
      <c r="F76" s="52">
        <f t="shared" si="5"/>
        <v>7.7325075597575482E-2</v>
      </c>
      <c r="G76" s="40">
        <f t="shared" si="7"/>
        <v>53.378000000000043</v>
      </c>
      <c r="H76" s="35">
        <f t="shared" si="8"/>
        <v>8.099038032048686E-2</v>
      </c>
      <c r="I76" s="34">
        <f t="shared" si="9"/>
        <v>3.0626303030303029E-3</v>
      </c>
    </row>
    <row r="77" spans="1:9">
      <c r="A77">
        <v>55.374000000000024</v>
      </c>
      <c r="B77">
        <v>3.6117883000000002</v>
      </c>
      <c r="C77" s="63">
        <v>1.0546474E-4</v>
      </c>
      <c r="D77" s="52">
        <f t="shared" si="0"/>
        <v>8.5385988073703775E-2</v>
      </c>
      <c r="E77" s="50">
        <f t="shared" si="6"/>
        <v>3.5834776585892802</v>
      </c>
      <c r="F77" s="52">
        <f t="shared" si="5"/>
        <v>7.8049654220616299E-2</v>
      </c>
      <c r="G77" s="40">
        <f t="shared" si="7"/>
        <v>55.374000000000024</v>
      </c>
      <c r="H77" s="35">
        <f t="shared" si="8"/>
        <v>8.171782114716003E-2</v>
      </c>
      <c r="I77" s="34">
        <f t="shared" si="9"/>
        <v>3.1959012121212122E-3</v>
      </c>
    </row>
    <row r="78" spans="1:9">
      <c r="A78">
        <v>57.370999999999981</v>
      </c>
      <c r="B78">
        <v>3.6118220999999999</v>
      </c>
      <c r="C78" s="63">
        <v>1.1008196E-4</v>
      </c>
      <c r="D78" s="52">
        <f t="shared" si="0"/>
        <v>8.6410230497938639E-2</v>
      </c>
      <c r="E78" s="50">
        <f t="shared" si="6"/>
        <v>3.5835111936513599</v>
      </c>
      <c r="F78" s="52">
        <f t="shared" si="5"/>
        <v>7.9065868223031563E-2</v>
      </c>
      <c r="G78" s="40">
        <f t="shared" si="7"/>
        <v>57.370999999999981</v>
      </c>
      <c r="H78" s="35">
        <f t="shared" si="8"/>
        <v>8.2738049360485094E-2</v>
      </c>
      <c r="I78" s="34">
        <f t="shared" si="9"/>
        <v>3.3358169696969696E-3</v>
      </c>
    </row>
    <row r="79" spans="1:9">
      <c r="A79">
        <v>59.368000000000052</v>
      </c>
      <c r="B79">
        <v>3.6118611999999999</v>
      </c>
      <c r="C79" s="63">
        <v>1.1443378999999999E-4</v>
      </c>
      <c r="D79" s="52">
        <f t="shared" si="0"/>
        <v>8.7595078982785873E-2</v>
      </c>
      <c r="E79" s="50">
        <f t="shared" si="6"/>
        <v>3.5835499871699197</v>
      </c>
      <c r="F79" s="52">
        <f t="shared" si="5"/>
        <v>8.0241429391508287E-2</v>
      </c>
      <c r="G79" s="40">
        <f t="shared" si="7"/>
        <v>59.368000000000052</v>
      </c>
      <c r="H79" s="35">
        <f t="shared" si="8"/>
        <v>8.3918254187147073E-2</v>
      </c>
      <c r="I79" s="34">
        <f t="shared" si="9"/>
        <v>3.4676906060606056E-3</v>
      </c>
    </row>
    <row r="80" spans="1:9">
      <c r="A80">
        <v>61.379999999999995</v>
      </c>
      <c r="B80">
        <v>3.6119058000000002</v>
      </c>
      <c r="C80" s="63">
        <v>1.1860931E-4</v>
      </c>
      <c r="D80" s="52">
        <f t="shared" si="0"/>
        <v>8.8946594134309609E-2</v>
      </c>
      <c r="E80" s="50">
        <f t="shared" si="6"/>
        <v>3.5835942375772802</v>
      </c>
      <c r="F80" s="52">
        <f t="shared" si="5"/>
        <v>8.1582350826676711E-2</v>
      </c>
      <c r="G80" s="40">
        <f t="shared" si="7"/>
        <v>61.379999999999995</v>
      </c>
      <c r="H80" s="35">
        <f t="shared" si="8"/>
        <v>8.5264472480493153E-2</v>
      </c>
      <c r="I80" s="34">
        <f t="shared" si="9"/>
        <v>3.5942215151515151E-3</v>
      </c>
    </row>
    <row r="81" spans="1:9">
      <c r="A81">
        <v>65.374000000000024</v>
      </c>
      <c r="B81">
        <v>3.6120125999999999</v>
      </c>
      <c r="C81" s="63">
        <v>1.2764636E-4</v>
      </c>
      <c r="D81" s="52">
        <f t="shared" ref="D81:D103" si="10">(B81-$C$10)/0.033</f>
        <v>9.2182957770665375E-2</v>
      </c>
      <c r="E81" s="50">
        <f t="shared" si="6"/>
        <v>3.58370020043616</v>
      </c>
      <c r="F81" s="52">
        <f t="shared" si="5"/>
        <v>8.4793346550305793E-2</v>
      </c>
      <c r="G81" s="40">
        <f t="shared" si="7"/>
        <v>65.374000000000024</v>
      </c>
      <c r="H81" s="35">
        <f t="shared" si="8"/>
        <v>8.8488152160485584E-2</v>
      </c>
      <c r="I81" s="34">
        <f t="shared" si="9"/>
        <v>3.868071515151515E-3</v>
      </c>
    </row>
    <row r="82" spans="1:9">
      <c r="A82">
        <v>67.775999999999954</v>
      </c>
      <c r="B82">
        <v>3.6120831999999998</v>
      </c>
      <c r="C82" s="63">
        <v>1.3312504999999999E-4</v>
      </c>
      <c r="D82" s="52">
        <f t="shared" si="10"/>
        <v>9.4322351710056915E-2</v>
      </c>
      <c r="E82" s="50">
        <f t="shared" si="6"/>
        <v>3.5837702470451198</v>
      </c>
      <c r="F82" s="52">
        <f t="shared" si="5"/>
        <v>8.691597106423965E-2</v>
      </c>
      <c r="G82" s="40">
        <f t="shared" si="7"/>
        <v>67.775999999999954</v>
      </c>
      <c r="H82" s="35">
        <f t="shared" si="8"/>
        <v>9.0619161387148289E-2</v>
      </c>
      <c r="I82" s="34">
        <f t="shared" si="9"/>
        <v>4.0340924242424237E-3</v>
      </c>
    </row>
    <row r="83" spans="1:9">
      <c r="A83">
        <v>70.382000000000062</v>
      </c>
      <c r="B83">
        <v>3.6121628000000001</v>
      </c>
      <c r="C83" s="63">
        <v>1.3810014999999999E-4</v>
      </c>
      <c r="D83" s="52">
        <f t="shared" si="10"/>
        <v>9.6734472922186926E-2</v>
      </c>
      <c r="E83" s="50">
        <f t="shared" si="6"/>
        <v>3.58384922310848</v>
      </c>
      <c r="F83" s="52">
        <f t="shared" ref="F83:F103" si="11">(E83-$A$4)/0.033</f>
        <v>8.9309185105456587E-2</v>
      </c>
      <c r="G83" s="40">
        <f t="shared" si="7"/>
        <v>70.382000000000062</v>
      </c>
      <c r="H83" s="35">
        <f t="shared" si="8"/>
        <v>9.302182901382175E-2</v>
      </c>
      <c r="I83" s="34">
        <f t="shared" si="9"/>
        <v>4.1848530303030297E-3</v>
      </c>
    </row>
    <row r="84" spans="1:9">
      <c r="A84">
        <v>72.783999999999992</v>
      </c>
      <c r="B84">
        <v>3.6122212</v>
      </c>
      <c r="C84" s="63">
        <v>1.4370738E-4</v>
      </c>
      <c r="D84" s="52">
        <f t="shared" si="10"/>
        <v>9.8504169891880961E-2</v>
      </c>
      <c r="E84" s="50">
        <f t="shared" si="6"/>
        <v>3.58390716534592</v>
      </c>
      <c r="F84" s="52">
        <f t="shared" si="11"/>
        <v>9.1065010482427655E-2</v>
      </c>
      <c r="G84" s="40">
        <f t="shared" si="7"/>
        <v>72.783999999999992</v>
      </c>
      <c r="H84" s="35">
        <f t="shared" si="8"/>
        <v>9.4784590187154308E-2</v>
      </c>
      <c r="I84" s="34">
        <f t="shared" si="9"/>
        <v>4.3547690909090907E-3</v>
      </c>
    </row>
    <row r="85" spans="1:9">
      <c r="A85">
        <v>75.38900000000001</v>
      </c>
      <c r="B85">
        <v>3.6123455</v>
      </c>
      <c r="C85" s="63">
        <v>1.4943382000000001E-4</v>
      </c>
      <c r="D85" s="52">
        <f t="shared" si="10"/>
        <v>0.1022708365585466</v>
      </c>
      <c r="E85" s="50">
        <f t="shared" si="6"/>
        <v>3.5840304910328</v>
      </c>
      <c r="F85" s="52">
        <f t="shared" si="11"/>
        <v>9.4802152509094462E-2</v>
      </c>
      <c r="G85" s="40">
        <f t="shared" si="7"/>
        <v>75.38900000000001</v>
      </c>
      <c r="H85" s="35">
        <f t="shared" si="8"/>
        <v>9.8536494533820532E-2</v>
      </c>
      <c r="I85" s="34">
        <f t="shared" si="9"/>
        <v>4.5282975757575759E-3</v>
      </c>
    </row>
    <row r="86" spans="1:9">
      <c r="A86">
        <v>80.380999999999972</v>
      </c>
      <c r="B86">
        <v>3.6125604999999998</v>
      </c>
      <c r="C86" s="63">
        <v>1.6150528000000001E-4</v>
      </c>
      <c r="D86" s="52">
        <f t="shared" si="10"/>
        <v>0.1087859880736937</v>
      </c>
      <c r="E86" s="50">
        <f t="shared" si="6"/>
        <v>3.5842438057767998</v>
      </c>
      <c r="F86" s="52">
        <f t="shared" si="11"/>
        <v>0.10126623566060267</v>
      </c>
      <c r="G86" s="40">
        <f t="shared" si="7"/>
        <v>80.380999999999972</v>
      </c>
      <c r="H86" s="35">
        <f t="shared" si="8"/>
        <v>0.10502611186714819</v>
      </c>
      <c r="I86" s="34">
        <f t="shared" si="9"/>
        <v>4.894099393939394E-3</v>
      </c>
    </row>
    <row r="87" spans="1:9">
      <c r="A87">
        <v>85.373000000000047</v>
      </c>
      <c r="B87">
        <v>3.6128488000000001</v>
      </c>
      <c r="C87" s="63">
        <v>1.7305209999999999E-4</v>
      </c>
      <c r="D87" s="52">
        <f t="shared" si="10"/>
        <v>0.11752235171006464</v>
      </c>
      <c r="E87" s="50">
        <f t="shared" si="6"/>
        <v>3.5845298459660802</v>
      </c>
      <c r="F87" s="52">
        <f t="shared" si="11"/>
        <v>0.10993412018424983</v>
      </c>
      <c r="G87" s="40">
        <f t="shared" si="7"/>
        <v>85.373000000000047</v>
      </c>
      <c r="H87" s="35">
        <f t="shared" si="8"/>
        <v>0.11372823594715724</v>
      </c>
      <c r="I87" s="34">
        <f t="shared" si="9"/>
        <v>5.2440030303030297E-3</v>
      </c>
    </row>
    <row r="88" spans="1:9">
      <c r="A88">
        <v>90.395999999999958</v>
      </c>
      <c r="B88">
        <v>3.6131272000000001</v>
      </c>
      <c r="C88" s="63">
        <v>1.8483213E-4</v>
      </c>
      <c r="D88" s="52">
        <f t="shared" si="10"/>
        <v>0.12595871534642863</v>
      </c>
      <c r="E88" s="50">
        <f t="shared" si="6"/>
        <v>3.5848060637555199</v>
      </c>
      <c r="F88" s="52">
        <f t="shared" si="11"/>
        <v>0.1183043562278789</v>
      </c>
      <c r="G88" s="40">
        <f t="shared" si="7"/>
        <v>90.395999999999958</v>
      </c>
      <c r="H88" s="35">
        <f t="shared" si="8"/>
        <v>0.12213153578715377</v>
      </c>
      <c r="I88" s="34">
        <f t="shared" si="9"/>
        <v>5.6009736363636358E-3</v>
      </c>
    </row>
    <row r="89" spans="1:9">
      <c r="A89">
        <v>95.388000000000034</v>
      </c>
      <c r="B89">
        <v>3.6134545999999999</v>
      </c>
      <c r="C89" s="63">
        <v>1.9688360999999999E-4</v>
      </c>
      <c r="D89" s="52">
        <f t="shared" si="10"/>
        <v>0.13587992746763336</v>
      </c>
      <c r="E89" s="50">
        <f t="shared" si="6"/>
        <v>3.5851308974633596</v>
      </c>
      <c r="F89" s="52">
        <f t="shared" si="11"/>
        <v>0.12814780191998934</v>
      </c>
      <c r="G89" s="40">
        <f t="shared" si="7"/>
        <v>95.388000000000034</v>
      </c>
      <c r="H89" s="35">
        <f t="shared" si="8"/>
        <v>0.13201386469381135</v>
      </c>
      <c r="I89" s="34">
        <f t="shared" si="9"/>
        <v>5.9661699999999998E-3</v>
      </c>
    </row>
    <row r="90" spans="1:9">
      <c r="A90">
        <v>100.39599999999996</v>
      </c>
      <c r="B90">
        <v>3.6138035999999998</v>
      </c>
      <c r="C90" s="63">
        <v>2.0830016999999999E-4</v>
      </c>
      <c r="D90" s="52">
        <f t="shared" si="10"/>
        <v>0.14645568504338891</v>
      </c>
      <c r="E90" s="50">
        <f t="shared" si="6"/>
        <v>3.5854771618617596</v>
      </c>
      <c r="F90" s="52">
        <f t="shared" si="11"/>
        <v>0.13864066247756571</v>
      </c>
      <c r="G90" s="40">
        <f t="shared" si="7"/>
        <v>100.39599999999996</v>
      </c>
      <c r="H90" s="35">
        <f t="shared" si="8"/>
        <v>0.14254817376047729</v>
      </c>
      <c r="I90" s="34">
        <f t="shared" si="9"/>
        <v>6.3121263636363627E-3</v>
      </c>
    </row>
    <row r="91" spans="1:9">
      <c r="A91">
        <v>105.38800000000003</v>
      </c>
      <c r="B91">
        <v>3.6142026999999999</v>
      </c>
      <c r="C91" s="63">
        <v>2.1976388E-4</v>
      </c>
      <c r="D91" s="52">
        <f t="shared" si="10"/>
        <v>0.1585496244373312</v>
      </c>
      <c r="E91" s="50">
        <f t="shared" si="6"/>
        <v>3.5858731335563196</v>
      </c>
      <c r="F91" s="52">
        <f t="shared" si="11"/>
        <v>0.15063980473696179</v>
      </c>
      <c r="G91" s="40">
        <f t="shared" si="7"/>
        <v>105.38800000000003</v>
      </c>
      <c r="H91" s="35">
        <f t="shared" si="8"/>
        <v>0.15459471458714649</v>
      </c>
      <c r="I91" s="34">
        <f t="shared" si="9"/>
        <v>6.6595115151515151E-3</v>
      </c>
    </row>
    <row r="92" spans="1:9">
      <c r="A92">
        <v>110.39599999999996</v>
      </c>
      <c r="B92">
        <v>3.6146440000000002</v>
      </c>
      <c r="C92" s="63">
        <v>2.3217088999999999E-4</v>
      </c>
      <c r="D92" s="52">
        <f t="shared" si="10"/>
        <v>0.17192235171006789</v>
      </c>
      <c r="E92" s="50">
        <f t="shared" si="6"/>
        <v>3.5863109744704</v>
      </c>
      <c r="F92" s="52">
        <f t="shared" si="11"/>
        <v>0.16390771122424633</v>
      </c>
      <c r="G92" s="40">
        <f t="shared" si="7"/>
        <v>110.39599999999996</v>
      </c>
      <c r="H92" s="35">
        <f t="shared" si="8"/>
        <v>0.16791503146715711</v>
      </c>
      <c r="I92" s="34">
        <f t="shared" si="9"/>
        <v>7.0354815151515149E-3</v>
      </c>
    </row>
    <row r="93" spans="1:9">
      <c r="A93">
        <v>115.38800000000003</v>
      </c>
      <c r="B93">
        <v>3.6150910000000001</v>
      </c>
      <c r="C93" s="63">
        <v>2.4461524999999998E-4</v>
      </c>
      <c r="D93" s="52">
        <f t="shared" si="10"/>
        <v>0.18546780625551834</v>
      </c>
      <c r="E93" s="50">
        <f t="shared" si="6"/>
        <v>3.5867544707055998</v>
      </c>
      <c r="F93" s="52">
        <f t="shared" si="11"/>
        <v>0.17734699107878546</v>
      </c>
      <c r="G93" s="40">
        <f t="shared" si="7"/>
        <v>115.38800000000003</v>
      </c>
      <c r="H93" s="35">
        <f t="shared" si="8"/>
        <v>0.18140739866715189</v>
      </c>
      <c r="I93" s="34">
        <f t="shared" si="9"/>
        <v>7.4125833333333327E-3</v>
      </c>
    </row>
    <row r="94" spans="1:9">
      <c r="A94">
        <v>125.38700000000006</v>
      </c>
      <c r="B94">
        <v>3.6160201999999999</v>
      </c>
      <c r="C94" s="63">
        <v>2.6475970000000001E-4</v>
      </c>
      <c r="D94" s="52">
        <f t="shared" si="10"/>
        <v>0.21362538201308962</v>
      </c>
      <c r="E94" s="50">
        <f t="shared" si="6"/>
        <v>3.5876763872643198</v>
      </c>
      <c r="F94" s="52">
        <f t="shared" si="11"/>
        <v>0.2052838564945425</v>
      </c>
      <c r="G94" s="40">
        <f t="shared" si="7"/>
        <v>125.38700000000006</v>
      </c>
      <c r="H94" s="35">
        <f t="shared" si="8"/>
        <v>0.20945461925381606</v>
      </c>
      <c r="I94" s="34">
        <f t="shared" si="9"/>
        <v>8.0230212121212129E-3</v>
      </c>
    </row>
    <row r="95" spans="1:9">
      <c r="A95">
        <v>135.38700000000006</v>
      </c>
      <c r="B95">
        <v>3.6170553999999999</v>
      </c>
      <c r="C95" s="63">
        <v>2.8511416000000001E-4</v>
      </c>
      <c r="D95" s="52">
        <f t="shared" si="10"/>
        <v>0.244995078982787</v>
      </c>
      <c r="E95" s="50">
        <f t="shared" si="6"/>
        <v>3.5887034729526399</v>
      </c>
      <c r="F95" s="52">
        <f t="shared" si="11"/>
        <v>0.23640766523151541</v>
      </c>
      <c r="G95" s="40">
        <f t="shared" si="7"/>
        <v>135.38700000000006</v>
      </c>
      <c r="H95" s="35">
        <f t="shared" si="8"/>
        <v>0.2407013721071512</v>
      </c>
      <c r="I95" s="34">
        <f t="shared" si="9"/>
        <v>8.6398230303030305E-3</v>
      </c>
    </row>
    <row r="96" spans="1:9">
      <c r="A96">
        <v>155.40200000000004</v>
      </c>
      <c r="B96">
        <v>3.6188229999999999</v>
      </c>
      <c r="C96" s="63">
        <v>3.1454203E-4</v>
      </c>
      <c r="D96" s="52">
        <f t="shared" si="10"/>
        <v>0.29855871534642275</v>
      </c>
      <c r="E96" s="50">
        <f t="shared" si="6"/>
        <v>3.5904572177967999</v>
      </c>
      <c r="F96" s="52">
        <f t="shared" si="11"/>
        <v>0.28955144838787966</v>
      </c>
      <c r="G96" s="40">
        <f t="shared" si="7"/>
        <v>155.40200000000004</v>
      </c>
      <c r="H96" s="35">
        <f t="shared" si="8"/>
        <v>0.29405508186715124</v>
      </c>
      <c r="I96" s="34">
        <f t="shared" si="9"/>
        <v>9.5315766666666663E-3</v>
      </c>
    </row>
    <row r="97" spans="1:9">
      <c r="A97">
        <v>175.41600000000005</v>
      </c>
      <c r="B97">
        <v>3.6203604</v>
      </c>
      <c r="C97" s="63">
        <v>3.3538741999999998E-4</v>
      </c>
      <c r="D97" s="52">
        <f t="shared" si="10"/>
        <v>0.3451465941343056</v>
      </c>
      <c r="E97" s="50">
        <f t="shared" si="6"/>
        <v>3.59198256704064</v>
      </c>
      <c r="F97" s="52">
        <f t="shared" si="11"/>
        <v>0.33577415274666966</v>
      </c>
      <c r="G97" s="40">
        <f t="shared" si="7"/>
        <v>175.41600000000005</v>
      </c>
      <c r="H97" s="35">
        <f t="shared" si="8"/>
        <v>0.34046037344048763</v>
      </c>
      <c r="I97" s="34">
        <f t="shared" si="9"/>
        <v>1.0163255151515151E-2</v>
      </c>
    </row>
    <row r="98" spans="1:9">
      <c r="A98">
        <v>195.38400000000001</v>
      </c>
      <c r="B98">
        <v>3.6217198000000002</v>
      </c>
      <c r="C98" s="63">
        <v>3.4979335E-4</v>
      </c>
      <c r="D98" s="52">
        <f t="shared" si="10"/>
        <v>0.38634053352824865</v>
      </c>
      <c r="E98" s="50">
        <f t="shared" ref="E98:E103" si="12">B98*(1-($A$10-25)*$A$7)</f>
        <v>3.5933313115196799</v>
      </c>
      <c r="F98" s="52">
        <f t="shared" si="11"/>
        <v>0.3766451975660598</v>
      </c>
      <c r="G98" s="40">
        <f t="shared" ref="G98:G103" si="13">A98</f>
        <v>195.38400000000001</v>
      </c>
      <c r="H98" s="35">
        <f t="shared" ref="H98:H103" si="14">(D98+F98)/2</f>
        <v>0.38149286554715423</v>
      </c>
      <c r="I98" s="34">
        <f t="shared" ref="I98:I103" si="15">C98/0.033</f>
        <v>1.0599798484848485E-2</v>
      </c>
    </row>
    <row r="99" spans="1:9">
      <c r="A99">
        <v>215.399</v>
      </c>
      <c r="B99">
        <v>3.6228433</v>
      </c>
      <c r="C99" s="63">
        <v>3.5864795999999998E-4</v>
      </c>
      <c r="D99" s="52">
        <f t="shared" si="10"/>
        <v>0.42038598807369815</v>
      </c>
      <c r="E99" s="50">
        <f t="shared" si="12"/>
        <v>3.59444600507728</v>
      </c>
      <c r="F99" s="52">
        <f t="shared" si="11"/>
        <v>0.4104237902206076</v>
      </c>
      <c r="G99" s="40">
        <f t="shared" si="13"/>
        <v>215.399</v>
      </c>
      <c r="H99" s="35">
        <f t="shared" si="14"/>
        <v>0.4154048891471529</v>
      </c>
      <c r="I99" s="34">
        <f t="shared" si="15"/>
        <v>1.0868119999999998E-2</v>
      </c>
    </row>
    <row r="100" spans="1:9">
      <c r="A100">
        <v>235.39800000000002</v>
      </c>
      <c r="B100">
        <v>3.6237628000000002</v>
      </c>
      <c r="C100" s="63">
        <v>3.6688158000000001E-4</v>
      </c>
      <c r="D100" s="52">
        <f t="shared" si="10"/>
        <v>0.44824962443734007</v>
      </c>
      <c r="E100" s="50">
        <f t="shared" si="12"/>
        <v>3.5953582976684801</v>
      </c>
      <c r="F100" s="52">
        <f t="shared" si="11"/>
        <v>0.43806902025697675</v>
      </c>
      <c r="G100" s="40">
        <f t="shared" si="13"/>
        <v>235.39800000000002</v>
      </c>
      <c r="H100" s="35">
        <f t="shared" si="14"/>
        <v>0.44315932234715838</v>
      </c>
      <c r="I100" s="34">
        <f t="shared" si="15"/>
        <v>1.1117623636363635E-2</v>
      </c>
    </row>
    <row r="101" spans="1:9">
      <c r="A101">
        <v>255.39800000000002</v>
      </c>
      <c r="B101">
        <v>3.6245612999999999</v>
      </c>
      <c r="C101" s="63">
        <v>3.7007126999999998E-4</v>
      </c>
      <c r="D101" s="52">
        <f t="shared" si="10"/>
        <v>0.47244659413430073</v>
      </c>
      <c r="E101" s="50">
        <f t="shared" si="12"/>
        <v>3.5961505387060799</v>
      </c>
      <c r="F101" s="52">
        <f t="shared" si="11"/>
        <v>0.46207632442666713</v>
      </c>
      <c r="G101" s="40">
        <f t="shared" si="13"/>
        <v>255.39800000000002</v>
      </c>
      <c r="H101" s="35">
        <f t="shared" si="14"/>
        <v>0.4672614592804839</v>
      </c>
      <c r="I101" s="34">
        <f t="shared" si="15"/>
        <v>1.1214280909090909E-2</v>
      </c>
    </row>
    <row r="102" spans="1:9">
      <c r="A102">
        <v>275.39700000000005</v>
      </c>
      <c r="B102">
        <v>3.6252580000000001</v>
      </c>
      <c r="C102" s="63">
        <v>3.7538996999999998E-4</v>
      </c>
      <c r="D102" s="52">
        <f t="shared" si="10"/>
        <v>0.49355871534642853</v>
      </c>
      <c r="E102" s="50">
        <f t="shared" si="12"/>
        <v>3.5968417776927999</v>
      </c>
      <c r="F102" s="52">
        <f t="shared" si="11"/>
        <v>0.48302296038787823</v>
      </c>
      <c r="G102" s="40">
        <f t="shared" si="13"/>
        <v>275.39700000000005</v>
      </c>
      <c r="H102" s="35">
        <f t="shared" si="14"/>
        <v>0.48829083786715338</v>
      </c>
      <c r="I102" s="34">
        <f t="shared" si="15"/>
        <v>1.1375453636363636E-2</v>
      </c>
    </row>
    <row r="103" spans="1:9">
      <c r="A103">
        <v>295.41200000000003</v>
      </c>
      <c r="B103" s="61">
        <v>3.6258645</v>
      </c>
      <c r="C103" s="62">
        <v>3.7645182000000001E-4</v>
      </c>
      <c r="D103" s="52">
        <f t="shared" si="10"/>
        <v>0.51193750322521503</v>
      </c>
      <c r="E103" s="50">
        <f t="shared" si="12"/>
        <v>3.5974435237032001</v>
      </c>
      <c r="F103" s="52">
        <f t="shared" si="11"/>
        <v>0.50125768797576298</v>
      </c>
      <c r="G103" s="40">
        <f t="shared" si="13"/>
        <v>295.41200000000003</v>
      </c>
      <c r="H103" s="35">
        <f t="shared" si="14"/>
        <v>0.506597595600489</v>
      </c>
      <c r="I103" s="34">
        <f t="shared" si="15"/>
        <v>1.1407630909090909E-2</v>
      </c>
    </row>
    <row r="104" spans="1:9">
      <c r="D104" s="52"/>
      <c r="F104" s="52"/>
      <c r="G104" s="40"/>
    </row>
    <row r="105" spans="1:9">
      <c r="D105" s="52"/>
      <c r="F105" s="52"/>
      <c r="G105" s="40"/>
    </row>
    <row r="106" spans="1:9">
      <c r="D106" s="52"/>
      <c r="F106" s="52"/>
      <c r="G106" s="40"/>
    </row>
    <row r="107" spans="1:9">
      <c r="D107" s="52"/>
      <c r="F107" s="52"/>
      <c r="G107" s="40"/>
    </row>
    <row r="108" spans="1:9">
      <c r="D108" s="52"/>
      <c r="F108" s="52"/>
      <c r="G108" s="40"/>
    </row>
    <row r="109" spans="1:9">
      <c r="D109" s="52"/>
      <c r="F109" s="52"/>
      <c r="G109" s="40"/>
    </row>
    <row r="110" spans="1:9">
      <c r="D110" s="52"/>
      <c r="F110" s="52"/>
      <c r="G110" s="40"/>
    </row>
    <row r="111" spans="1:9">
      <c r="D111" s="52"/>
      <c r="F111" s="52"/>
      <c r="G111" s="40"/>
    </row>
    <row r="112" spans="1:9">
      <c r="D112" s="52"/>
      <c r="F112" s="52"/>
      <c r="G112" s="40"/>
    </row>
    <row r="113" spans="4:7">
      <c r="D113" s="52"/>
      <c r="F113" s="52"/>
      <c r="G113" s="40"/>
    </row>
    <row r="114" spans="4:7">
      <c r="D114" s="52"/>
      <c r="F114" s="52"/>
      <c r="G114" s="40"/>
    </row>
    <row r="115" spans="4:7">
      <c r="D115" s="52"/>
      <c r="F115" s="52"/>
      <c r="G115" s="40"/>
    </row>
    <row r="116" spans="4:7">
      <c r="D116" s="52"/>
      <c r="F116" s="52"/>
      <c r="G116" s="40"/>
    </row>
    <row r="117" spans="4:7">
      <c r="D117" s="52"/>
      <c r="F117" s="52"/>
      <c r="G117" s="40"/>
    </row>
    <row r="118" spans="4:7">
      <c r="D118" s="52"/>
      <c r="F118" s="52"/>
      <c r="G118" s="40"/>
    </row>
    <row r="119" spans="4:7">
      <c r="D119" s="52"/>
      <c r="F119" s="52"/>
      <c r="G119" s="40"/>
    </row>
    <row r="120" spans="4:7">
      <c r="D120" s="52"/>
      <c r="F120" s="52"/>
      <c r="G120" s="40"/>
    </row>
    <row r="121" spans="4:7">
      <c r="D121" s="52"/>
      <c r="F121" s="52"/>
      <c r="G121" s="40"/>
    </row>
    <row r="122" spans="4:7">
      <c r="D122" s="52"/>
      <c r="F122" s="52"/>
      <c r="G122" s="40"/>
    </row>
    <row r="123" spans="4:7">
      <c r="D123" s="52"/>
      <c r="F123" s="52"/>
      <c r="G123" s="40"/>
    </row>
    <row r="124" spans="4:7">
      <c r="D124" s="52"/>
      <c r="F124" s="52"/>
      <c r="G124" s="40"/>
    </row>
    <row r="125" spans="4:7">
      <c r="D125" s="52"/>
      <c r="F125" s="52"/>
      <c r="G125" s="40"/>
    </row>
    <row r="126" spans="4:7">
      <c r="D126" s="52"/>
      <c r="F126" s="52"/>
      <c r="G126" s="40"/>
    </row>
    <row r="127" spans="4:7">
      <c r="D127" s="52"/>
      <c r="F127" s="52"/>
      <c r="G127" s="40"/>
    </row>
    <row r="128" spans="4:7">
      <c r="D128" s="52"/>
      <c r="F128" s="52"/>
      <c r="G128" s="40"/>
    </row>
    <row r="129" spans="4:7">
      <c r="D129" s="52"/>
      <c r="F129" s="52"/>
      <c r="G129" s="40"/>
    </row>
    <row r="130" spans="4:7">
      <c r="D130" s="52"/>
      <c r="F130" s="52"/>
      <c r="G130" s="40"/>
    </row>
    <row r="131" spans="4:7">
      <c r="D131" s="52"/>
      <c r="F131" s="52"/>
      <c r="G131" s="40"/>
    </row>
    <row r="132" spans="4:7">
      <c r="D132" s="52"/>
      <c r="F132" s="52"/>
      <c r="G132" s="40"/>
    </row>
    <row r="133" spans="4:7">
      <c r="D133" s="52"/>
      <c r="F133" s="52"/>
      <c r="G133" s="40"/>
    </row>
    <row r="134" spans="4:7">
      <c r="D134" s="52"/>
      <c r="F134" s="52"/>
      <c r="G134" s="40"/>
    </row>
    <row r="135" spans="4:7">
      <c r="D135" s="52"/>
      <c r="F135" s="52"/>
      <c r="G135" s="40"/>
    </row>
    <row r="136" spans="4:7">
      <c r="D136" s="52"/>
      <c r="F136" s="52"/>
      <c r="G136" s="40"/>
    </row>
    <row r="137" spans="4:7">
      <c r="D137" s="52"/>
      <c r="F137" s="52"/>
      <c r="G137" s="40"/>
    </row>
    <row r="138" spans="4:7">
      <c r="D138" s="52"/>
      <c r="F138" s="52"/>
      <c r="G138" s="40"/>
    </row>
    <row r="139" spans="4:7">
      <c r="D139" s="52"/>
      <c r="F139" s="52"/>
      <c r="G139" s="40"/>
    </row>
    <row r="140" spans="4:7">
      <c r="D140" s="52"/>
      <c r="F140" s="52"/>
      <c r="G140" s="40"/>
    </row>
    <row r="141" spans="4:7">
      <c r="D141" s="52"/>
      <c r="F141" s="52"/>
      <c r="G141" s="40"/>
    </row>
    <row r="142" spans="4:7">
      <c r="D142" s="52"/>
      <c r="F142" s="52"/>
      <c r="G142" s="40"/>
    </row>
    <row r="143" spans="4:7">
      <c r="D143" s="52"/>
      <c r="F143" s="52"/>
      <c r="G143" s="40"/>
    </row>
    <row r="144" spans="4:7">
      <c r="D144" s="52"/>
      <c r="F144" s="52"/>
      <c r="G144" s="40"/>
    </row>
    <row r="145" spans="4:7">
      <c r="D145" s="52"/>
      <c r="F145" s="52"/>
      <c r="G145" s="40"/>
    </row>
    <row r="146" spans="4:7">
      <c r="D146" s="52"/>
      <c r="F146" s="52"/>
      <c r="G146" s="40"/>
    </row>
    <row r="147" spans="4:7">
      <c r="D147" s="52"/>
      <c r="F147" s="52"/>
      <c r="G147" s="40"/>
    </row>
    <row r="148" spans="4:7">
      <c r="D148" s="52"/>
      <c r="F148" s="52"/>
      <c r="G148" s="40"/>
    </row>
    <row r="149" spans="4:7">
      <c r="D149" s="52"/>
      <c r="F149" s="52"/>
      <c r="G149" s="40"/>
    </row>
    <row r="150" spans="4:7">
      <c r="D150" s="52"/>
      <c r="F150" s="52"/>
      <c r="G150" s="40"/>
    </row>
    <row r="151" spans="4:7">
      <c r="D151" s="52"/>
    </row>
  </sheetData>
  <mergeCells count="1">
    <mergeCell ref="A15:F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tabSelected="1" zoomScaleNormal="100" workbookViewId="0">
      <selection activeCell="G5" sqref="G5"/>
    </sheetView>
  </sheetViews>
  <sheetFormatPr defaultRowHeight="12.75"/>
  <cols>
    <col min="1" max="1" width="10.25" customWidth="1"/>
    <col min="2" max="3" width="9.625" style="35" customWidth="1"/>
    <col min="4" max="4" width="11.875" style="35" bestFit="1" customWidth="1"/>
  </cols>
  <sheetData>
    <row r="1" spans="1:8">
      <c r="A1" t="s">
        <v>47</v>
      </c>
      <c r="B1" s="35">
        <f>MIN(B4:B90)</f>
        <v>3.6117143999999999</v>
      </c>
    </row>
    <row r="2" spans="1:8" ht="18">
      <c r="A2" s="64" t="s">
        <v>36</v>
      </c>
      <c r="B2" s="64"/>
      <c r="C2" s="64"/>
      <c r="D2" s="64"/>
    </row>
    <row r="3" spans="1:8" ht="45.75" customHeight="1">
      <c r="A3" s="55" t="s">
        <v>45</v>
      </c>
      <c r="B3" s="49" t="s">
        <v>39</v>
      </c>
      <c r="C3" s="49" t="s">
        <v>43</v>
      </c>
      <c r="D3" s="51" t="s">
        <v>40</v>
      </c>
      <c r="E3" s="49" t="s">
        <v>44</v>
      </c>
    </row>
    <row r="4" spans="1:8">
      <c r="A4">
        <v>0.35300000000006548</v>
      </c>
      <c r="B4" s="61">
        <v>3.6128518999999999</v>
      </c>
      <c r="C4" s="62">
        <v>4.8996694999999998E-5</v>
      </c>
      <c r="D4" s="52">
        <f>(B4-$B$4)/0.033+0.22</f>
        <v>0.22</v>
      </c>
      <c r="E4" s="34">
        <f t="shared" ref="E4:E67" si="0">C4/0.033</f>
        <v>1.4847483333333331E-3</v>
      </c>
      <c r="G4" s="34"/>
      <c r="H4" s="34"/>
    </row>
    <row r="5" spans="1:8">
      <c r="A5">
        <v>2.95799999999997</v>
      </c>
      <c r="B5">
        <v>3.6124618000000002</v>
      </c>
      <c r="C5" s="63">
        <v>5.0639074999999999E-5</v>
      </c>
      <c r="D5" s="52">
        <f t="shared" ref="D5:D68" si="1">(B5-$B$4)/0.033+0.22</f>
        <v>0.20817878787879615</v>
      </c>
      <c r="E5" s="34">
        <f t="shared" si="0"/>
        <v>1.5345174242424242E-3</v>
      </c>
      <c r="G5" s="34"/>
      <c r="H5" s="34"/>
    </row>
    <row r="6" spans="1:8">
      <c r="A6">
        <v>5.36099999999999</v>
      </c>
      <c r="B6">
        <v>3.6123992999999999</v>
      </c>
      <c r="C6" s="63">
        <v>5.4932200000000002E-5</v>
      </c>
      <c r="D6" s="52">
        <f t="shared" si="1"/>
        <v>0.20628484848484771</v>
      </c>
      <c r="E6" s="34">
        <f t="shared" si="0"/>
        <v>1.6646121212121213E-3</v>
      </c>
      <c r="G6" s="34"/>
      <c r="H6" s="34"/>
    </row>
    <row r="7" spans="1:8">
      <c r="A7">
        <v>7.3580000000000609</v>
      </c>
      <c r="B7">
        <v>3.6124179999999999</v>
      </c>
      <c r="C7" s="63">
        <v>5.1424417000000002E-5</v>
      </c>
      <c r="D7" s="52">
        <f t="shared" si="1"/>
        <v>0.20685151515151554</v>
      </c>
      <c r="E7" s="34">
        <f t="shared" si="0"/>
        <v>1.5583156666666665E-3</v>
      </c>
      <c r="G7" s="34"/>
      <c r="H7" s="34"/>
    </row>
    <row r="8" spans="1:8">
      <c r="A8">
        <v>9.3540000000000418</v>
      </c>
      <c r="B8">
        <v>3.6124554</v>
      </c>
      <c r="C8" s="63">
        <v>5.1466962999999999E-5</v>
      </c>
      <c r="D8" s="52">
        <f t="shared" si="1"/>
        <v>0.20798484848485119</v>
      </c>
      <c r="E8" s="34">
        <f t="shared" si="0"/>
        <v>1.5596049393939394E-3</v>
      </c>
      <c r="G8" s="34"/>
      <c r="H8" s="34"/>
    </row>
    <row r="9" spans="1:8">
      <c r="A9">
        <v>10.353000000000065</v>
      </c>
      <c r="B9">
        <v>3.6124360000000002</v>
      </c>
      <c r="C9" s="63">
        <v>5.1526178000000001E-5</v>
      </c>
      <c r="D9" s="52">
        <f t="shared" si="1"/>
        <v>0.20739696969697904</v>
      </c>
      <c r="E9" s="34">
        <f t="shared" si="0"/>
        <v>1.5613993333333334E-3</v>
      </c>
      <c r="G9" s="34"/>
      <c r="H9" s="34"/>
    </row>
    <row r="10" spans="1:8">
      <c r="A10">
        <v>11.350999999999999</v>
      </c>
      <c r="B10">
        <v>3.6124265000000002</v>
      </c>
      <c r="C10" s="63">
        <v>4.9853830000000002E-5</v>
      </c>
      <c r="D10" s="52">
        <f t="shared" si="1"/>
        <v>0.2071090909091004</v>
      </c>
      <c r="E10" s="34">
        <f t="shared" si="0"/>
        <v>1.5107221212121212E-3</v>
      </c>
      <c r="G10" s="34"/>
      <c r="H10" s="34"/>
    </row>
    <row r="11" spans="1:8">
      <c r="A11">
        <v>12.350000000000023</v>
      </c>
      <c r="B11">
        <v>3.6124236999999999</v>
      </c>
      <c r="C11" s="63">
        <v>4.9420933999999999E-5</v>
      </c>
      <c r="D11" s="52">
        <f t="shared" si="1"/>
        <v>0.20702424242424275</v>
      </c>
      <c r="E11" s="34">
        <f t="shared" si="0"/>
        <v>1.4976040606060606E-3</v>
      </c>
      <c r="G11" s="34"/>
      <c r="H11" s="34"/>
    </row>
    <row r="12" spans="1:8">
      <c r="A12">
        <v>13.347999999999956</v>
      </c>
      <c r="B12">
        <v>3.6124005000000001</v>
      </c>
      <c r="C12" s="63">
        <v>4.8530969999999998E-5</v>
      </c>
      <c r="D12" s="52">
        <f t="shared" si="1"/>
        <v>0.20632121212121912</v>
      </c>
      <c r="E12" s="34">
        <f t="shared" si="0"/>
        <v>1.4706354545454543E-3</v>
      </c>
      <c r="G12" s="34"/>
      <c r="H12" s="34"/>
    </row>
    <row r="13" spans="1:8">
      <c r="A13">
        <v>13.754000000000019</v>
      </c>
      <c r="B13">
        <v>3.6124094000000002</v>
      </c>
      <c r="C13" s="63">
        <v>4.6825917000000002E-5</v>
      </c>
      <c r="D13" s="52">
        <f t="shared" si="1"/>
        <v>0.20659090909091882</v>
      </c>
      <c r="E13" s="34">
        <f t="shared" si="0"/>
        <v>1.4189671818181817E-3</v>
      </c>
      <c r="G13" s="34"/>
      <c r="H13" s="34"/>
    </row>
    <row r="14" spans="1:8">
      <c r="A14">
        <v>14.346000000000004</v>
      </c>
      <c r="B14">
        <v>3.6124016999999999</v>
      </c>
      <c r="C14" s="63">
        <v>4.6819900000000002E-5</v>
      </c>
      <c r="D14" s="52">
        <f t="shared" si="1"/>
        <v>0.2063575757575771</v>
      </c>
      <c r="E14" s="34">
        <f t="shared" si="0"/>
        <v>1.4187848484848485E-3</v>
      </c>
      <c r="G14" s="34"/>
      <c r="H14" s="34"/>
    </row>
    <row r="15" spans="1:8">
      <c r="A15">
        <v>14.751999999999953</v>
      </c>
      <c r="B15">
        <v>3.6123981000000001</v>
      </c>
      <c r="C15" s="63">
        <v>4.6684619999999998E-5</v>
      </c>
      <c r="D15" s="52">
        <f t="shared" si="1"/>
        <v>0.20624848484848976</v>
      </c>
      <c r="E15" s="34">
        <f t="shared" si="0"/>
        <v>1.4146854545454544E-3</v>
      </c>
      <c r="G15" s="34"/>
      <c r="H15" s="34"/>
    </row>
    <row r="16" spans="1:8">
      <c r="A16">
        <v>15.360000000000014</v>
      </c>
      <c r="B16">
        <v>3.6123864999999999</v>
      </c>
      <c r="C16" s="63">
        <v>6.2347695000000006E-5</v>
      </c>
      <c r="D16" s="52">
        <f t="shared" si="1"/>
        <v>0.20589696969697124</v>
      </c>
      <c r="E16" s="34">
        <f t="shared" si="0"/>
        <v>1.889324090909091E-3</v>
      </c>
      <c r="G16" s="34"/>
      <c r="H16" s="34"/>
    </row>
    <row r="17" spans="1:8">
      <c r="A17">
        <v>16.359000000000037</v>
      </c>
      <c r="B17">
        <v>3.6123693000000001</v>
      </c>
      <c r="C17" s="63">
        <v>5.8624144E-5</v>
      </c>
      <c r="D17" s="52">
        <f t="shared" si="1"/>
        <v>0.20537575757576432</v>
      </c>
      <c r="E17" s="34">
        <f t="shared" si="0"/>
        <v>1.7764892121212121E-3</v>
      </c>
      <c r="G17" s="34"/>
      <c r="H17" s="34"/>
    </row>
    <row r="18" spans="1:8">
      <c r="A18">
        <v>16.951999999999998</v>
      </c>
      <c r="B18">
        <v>3.6123688</v>
      </c>
      <c r="C18" s="63">
        <v>5.1844149999999997E-5</v>
      </c>
      <c r="D18" s="52">
        <f t="shared" si="1"/>
        <v>0.20536060606061068</v>
      </c>
      <c r="E18" s="34">
        <f t="shared" si="0"/>
        <v>1.5710348484848484E-3</v>
      </c>
      <c r="G18" s="34"/>
      <c r="H18" s="34"/>
    </row>
    <row r="19" spans="1:8">
      <c r="A19">
        <v>17.356999999999971</v>
      </c>
      <c r="B19">
        <v>3.6123821999999999</v>
      </c>
      <c r="C19" s="63">
        <v>4.6071837000000003E-5</v>
      </c>
      <c r="D19" s="52">
        <f t="shared" si="1"/>
        <v>0.20576666666666615</v>
      </c>
      <c r="E19" s="34">
        <f t="shared" si="0"/>
        <v>1.3961162727272728E-3</v>
      </c>
      <c r="G19" s="34"/>
      <c r="H19" s="34"/>
    </row>
    <row r="20" spans="1:8">
      <c r="A20">
        <v>18.355999999999995</v>
      </c>
      <c r="B20">
        <v>3.6123207000000002</v>
      </c>
      <c r="C20" s="63">
        <v>5.0429385999999997E-5</v>
      </c>
      <c r="D20" s="52">
        <f t="shared" si="1"/>
        <v>0.20390303030303844</v>
      </c>
      <c r="E20" s="34">
        <f t="shared" si="0"/>
        <v>1.528163212121212E-3</v>
      </c>
      <c r="G20" s="34"/>
      <c r="H20" s="34"/>
    </row>
    <row r="21" spans="1:8">
      <c r="A21">
        <v>18.557999999999993</v>
      </c>
      <c r="B21">
        <v>3.6123387999999998</v>
      </c>
      <c r="C21" s="63">
        <v>4.5266387999999998E-5</v>
      </c>
      <c r="D21" s="52">
        <f t="shared" si="1"/>
        <v>0.20445151515151383</v>
      </c>
      <c r="E21" s="34">
        <f t="shared" si="0"/>
        <v>1.3717087272727272E-3</v>
      </c>
      <c r="G21" s="34"/>
      <c r="H21" s="34"/>
    </row>
    <row r="22" spans="1:8">
      <c r="A22">
        <v>18.964000000000055</v>
      </c>
      <c r="B22">
        <v>3.6123216</v>
      </c>
      <c r="C22" s="63">
        <v>4.5305429999999997E-5</v>
      </c>
      <c r="D22" s="52">
        <f t="shared" si="1"/>
        <v>0.2039303030303069</v>
      </c>
      <c r="E22" s="34">
        <f t="shared" si="0"/>
        <v>1.3728918181818181E-3</v>
      </c>
      <c r="G22" s="34"/>
      <c r="H22" s="34"/>
    </row>
    <row r="23" spans="1:8">
      <c r="A23">
        <v>19.354000000000042</v>
      </c>
      <c r="B23">
        <v>3.6123173</v>
      </c>
      <c r="C23" s="63">
        <v>4.537406E-5</v>
      </c>
      <c r="D23" s="52">
        <f t="shared" si="1"/>
        <v>0.20380000000000181</v>
      </c>
      <c r="E23" s="34">
        <f t="shared" si="0"/>
        <v>1.3749715151515152E-3</v>
      </c>
      <c r="G23" s="34"/>
      <c r="H23" s="34"/>
    </row>
    <row r="24" spans="1:8">
      <c r="A24">
        <v>19.961999999999989</v>
      </c>
      <c r="B24">
        <v>3.6122885</v>
      </c>
      <c r="C24" s="63">
        <v>4.5413948E-5</v>
      </c>
      <c r="D24" s="52">
        <f t="shared" si="1"/>
        <v>0.20292727272727634</v>
      </c>
      <c r="E24" s="34">
        <f t="shared" si="0"/>
        <v>1.3761802424242424E-3</v>
      </c>
      <c r="G24" s="34"/>
      <c r="H24" s="34"/>
    </row>
    <row r="25" spans="1:8">
      <c r="A25">
        <v>20.555000000000064</v>
      </c>
      <c r="B25">
        <v>3.6122698999999998</v>
      </c>
      <c r="C25" s="63">
        <v>4.564296E-5</v>
      </c>
      <c r="D25" s="52">
        <f t="shared" si="1"/>
        <v>0.20236363636363386</v>
      </c>
      <c r="E25" s="34">
        <f t="shared" si="0"/>
        <v>1.3831200000000001E-3</v>
      </c>
      <c r="G25" s="34"/>
      <c r="H25" s="34"/>
    </row>
    <row r="26" spans="1:8">
      <c r="A26">
        <v>21.350999999999999</v>
      </c>
      <c r="B26">
        <v>3.6122307999999999</v>
      </c>
      <c r="C26" s="63">
        <v>4.5713765E-5</v>
      </c>
      <c r="D26" s="52">
        <f t="shared" si="1"/>
        <v>0.20117878787878662</v>
      </c>
      <c r="E26" s="34">
        <f t="shared" si="0"/>
        <v>1.3852656060606061E-3</v>
      </c>
      <c r="G26" s="34"/>
      <c r="H26" s="34"/>
    </row>
    <row r="27" spans="1:8">
      <c r="A27">
        <v>21.95900000000006</v>
      </c>
      <c r="B27">
        <v>3.6122117</v>
      </c>
      <c r="C27" s="63">
        <v>4.5964380000000002E-5</v>
      </c>
      <c r="D27" s="52">
        <f t="shared" si="1"/>
        <v>0.200600000000004</v>
      </c>
      <c r="E27" s="34">
        <f t="shared" si="0"/>
        <v>1.3928599999999999E-3</v>
      </c>
      <c r="G27" s="34"/>
      <c r="H27" s="34"/>
    </row>
    <row r="28" spans="1:8">
      <c r="A28">
        <v>22.365000000000009</v>
      </c>
      <c r="B28">
        <v>3.6121972000000002</v>
      </c>
      <c r="C28" s="63">
        <v>4.6109027999999998E-5</v>
      </c>
      <c r="D28" s="52">
        <f t="shared" si="1"/>
        <v>0.20016060606061592</v>
      </c>
      <c r="E28" s="34">
        <f t="shared" si="0"/>
        <v>1.3972432727272727E-3</v>
      </c>
      <c r="G28" s="34"/>
      <c r="H28" s="34"/>
    </row>
    <row r="29" spans="1:8">
      <c r="A29">
        <v>22.754999999999995</v>
      </c>
      <c r="B29">
        <v>3.6121774000000002</v>
      </c>
      <c r="C29" s="63">
        <v>4.640519E-5</v>
      </c>
      <c r="D29" s="52">
        <f t="shared" si="1"/>
        <v>0.19956060606061549</v>
      </c>
      <c r="E29" s="34">
        <f t="shared" si="0"/>
        <v>1.4062178787878788E-3</v>
      </c>
      <c r="G29" s="34"/>
      <c r="H29" s="34"/>
    </row>
    <row r="30" spans="1:8">
      <c r="A30">
        <v>23.363000000000056</v>
      </c>
      <c r="B30">
        <v>3.6121560000000001</v>
      </c>
      <c r="C30" s="63">
        <v>4.6910429999999999E-5</v>
      </c>
      <c r="D30" s="52">
        <f t="shared" si="1"/>
        <v>0.19891212121212881</v>
      </c>
      <c r="E30" s="34">
        <f t="shared" si="0"/>
        <v>1.4215281818181816E-3</v>
      </c>
      <c r="G30" s="34"/>
      <c r="H30" s="34"/>
    </row>
    <row r="31" spans="1:8">
      <c r="A31">
        <v>23.753000000000043</v>
      </c>
      <c r="B31">
        <v>3.6121473000000002</v>
      </c>
      <c r="C31" s="63">
        <v>4.7305056999999998E-5</v>
      </c>
      <c r="D31" s="52">
        <f t="shared" si="1"/>
        <v>0.19864848484849326</v>
      </c>
      <c r="E31" s="34">
        <f t="shared" si="0"/>
        <v>1.4334865757575756E-3</v>
      </c>
      <c r="G31" s="34"/>
      <c r="H31" s="34"/>
    </row>
    <row r="32" spans="1:8">
      <c r="A32">
        <v>24.361999999999966</v>
      </c>
      <c r="B32">
        <v>3.6121186999999999</v>
      </c>
      <c r="C32" s="63">
        <v>4.7588340000000003E-5</v>
      </c>
      <c r="D32" s="52">
        <f t="shared" si="1"/>
        <v>0.1977818181818185</v>
      </c>
      <c r="E32" s="34">
        <f t="shared" si="0"/>
        <v>1.442070909090909E-3</v>
      </c>
      <c r="G32" s="34"/>
      <c r="H32" s="34"/>
    </row>
    <row r="33" spans="1:8">
      <c r="A33">
        <v>24.751999999999953</v>
      </c>
      <c r="B33">
        <v>3.6121056</v>
      </c>
      <c r="C33" s="63">
        <v>4.7917100000000002E-5</v>
      </c>
      <c r="D33" s="52">
        <f t="shared" si="1"/>
        <v>0.19738484848485252</v>
      </c>
      <c r="E33" s="34">
        <f t="shared" si="0"/>
        <v>1.4520333333333333E-3</v>
      </c>
      <c r="G33" s="34"/>
      <c r="H33" s="34"/>
    </row>
    <row r="34" spans="1:8">
      <c r="A34">
        <v>25.360000000000014</v>
      </c>
      <c r="B34">
        <v>3.6120868000000002</v>
      </c>
      <c r="C34" s="63">
        <v>4.8939032999999997E-5</v>
      </c>
      <c r="D34" s="52">
        <f t="shared" si="1"/>
        <v>0.19681515151515938</v>
      </c>
      <c r="E34" s="34">
        <f t="shared" si="0"/>
        <v>1.4830009999999999E-3</v>
      </c>
      <c r="H34" s="34"/>
    </row>
    <row r="35" spans="1:8">
      <c r="A35">
        <v>25.952999999999975</v>
      </c>
      <c r="B35">
        <v>3.6120516999999999</v>
      </c>
      <c r="C35" s="63">
        <v>4.9295739999999999E-5</v>
      </c>
      <c r="D35" s="52">
        <f t="shared" si="1"/>
        <v>0.19575151515151429</v>
      </c>
      <c r="E35" s="34">
        <f t="shared" si="0"/>
        <v>1.493810303030303E-3</v>
      </c>
      <c r="H35" s="34"/>
    </row>
    <row r="36" spans="1:8">
      <c r="A36">
        <v>26.76400000000001</v>
      </c>
      <c r="B36">
        <v>3.6120377000000001</v>
      </c>
      <c r="C36" s="63">
        <v>5.0250473999999998E-5</v>
      </c>
      <c r="D36" s="52">
        <f t="shared" si="1"/>
        <v>0.19532727272727984</v>
      </c>
      <c r="E36" s="34">
        <f t="shared" si="0"/>
        <v>1.5227416363636362E-3</v>
      </c>
      <c r="H36" s="34"/>
    </row>
    <row r="37" spans="1:8">
      <c r="A37">
        <v>27.371999999999957</v>
      </c>
      <c r="B37">
        <v>3.6120157000000002</v>
      </c>
      <c r="C37" s="63">
        <v>5.1013775999999997E-5</v>
      </c>
      <c r="D37" s="52">
        <f t="shared" si="1"/>
        <v>0.19466060606061419</v>
      </c>
      <c r="E37" s="34">
        <f t="shared" si="0"/>
        <v>1.5458719999999998E-3</v>
      </c>
      <c r="H37" s="34"/>
    </row>
    <row r="38" spans="1:8">
      <c r="A38">
        <v>27.950000000000045</v>
      </c>
      <c r="B38">
        <v>3.6120011999999999</v>
      </c>
      <c r="C38" s="63">
        <v>5.1912727999999998E-5</v>
      </c>
      <c r="D38" s="52">
        <f t="shared" si="1"/>
        <v>0.19422121212121268</v>
      </c>
      <c r="E38" s="34">
        <f t="shared" si="0"/>
        <v>1.5731129696969696E-3</v>
      </c>
      <c r="H38" s="34"/>
    </row>
    <row r="39" spans="1:8">
      <c r="A39">
        <v>28.557999999999993</v>
      </c>
      <c r="B39">
        <v>3.6119699999999999</v>
      </c>
      <c r="C39" s="63">
        <v>5.3007512000000003E-5</v>
      </c>
      <c r="D39" s="52">
        <f t="shared" si="1"/>
        <v>0.19327575757575785</v>
      </c>
      <c r="E39" s="34">
        <f t="shared" si="0"/>
        <v>1.6062882424242423E-3</v>
      </c>
      <c r="H39" s="34"/>
    </row>
    <row r="40" spans="1:8">
      <c r="A40">
        <v>29.354000000000042</v>
      </c>
      <c r="B40">
        <v>3.6119576000000002</v>
      </c>
      <c r="C40" s="63">
        <v>5.3724100000000003E-5</v>
      </c>
      <c r="D40" s="52">
        <f t="shared" si="1"/>
        <v>0.19290000000000965</v>
      </c>
      <c r="E40" s="34">
        <f t="shared" si="0"/>
        <v>1.6280030303030303E-3</v>
      </c>
      <c r="H40" s="34"/>
    </row>
    <row r="41" spans="1:8">
      <c r="A41">
        <v>29.961999999999989</v>
      </c>
      <c r="B41">
        <v>3.6119509000000001</v>
      </c>
      <c r="C41" s="63">
        <v>5.4685616999999997E-5</v>
      </c>
      <c r="D41" s="52">
        <f t="shared" si="1"/>
        <v>0.1926969696969752</v>
      </c>
      <c r="E41" s="34">
        <f t="shared" si="0"/>
        <v>1.6571399090909089E-3</v>
      </c>
    </row>
    <row r="42" spans="1:8">
      <c r="A42">
        <v>30.555000000000064</v>
      </c>
      <c r="B42">
        <v>3.6119319999999999</v>
      </c>
      <c r="C42" s="63">
        <v>5.5637323E-5</v>
      </c>
      <c r="D42" s="52">
        <f t="shared" si="1"/>
        <v>0.19212424242424322</v>
      </c>
      <c r="E42" s="34">
        <f t="shared" si="0"/>
        <v>1.6859794848484847E-3</v>
      </c>
    </row>
    <row r="43" spans="1:8">
      <c r="A43">
        <v>31.365999999999985</v>
      </c>
      <c r="B43">
        <v>3.6119080000000001</v>
      </c>
      <c r="C43" s="63">
        <v>5.7020166E-5</v>
      </c>
      <c r="D43" s="52">
        <f t="shared" si="1"/>
        <v>0.1913969696969765</v>
      </c>
      <c r="E43" s="34">
        <f t="shared" si="0"/>
        <v>1.727883818181818E-3</v>
      </c>
    </row>
    <row r="44" spans="1:8">
      <c r="A44">
        <v>31.95900000000006</v>
      </c>
      <c r="B44">
        <v>3.6118994</v>
      </c>
      <c r="C44" s="63">
        <v>5.7771386999999998E-5</v>
      </c>
      <c r="D44" s="52">
        <f t="shared" si="1"/>
        <v>0.19113636363636632</v>
      </c>
      <c r="E44" s="34">
        <f t="shared" si="0"/>
        <v>1.7506480909090908E-3</v>
      </c>
    </row>
    <row r="45" spans="1:8">
      <c r="A45">
        <v>32.552000000000021</v>
      </c>
      <c r="B45">
        <v>3.6118774</v>
      </c>
      <c r="C45" s="63">
        <v>5.8835770000000001E-5</v>
      </c>
      <c r="D45" s="52">
        <f t="shared" si="1"/>
        <v>0.19046969696970067</v>
      </c>
      <c r="E45" s="34">
        <f t="shared" si="0"/>
        <v>1.7829021212121211E-3</v>
      </c>
    </row>
    <row r="46" spans="1:8">
      <c r="A46">
        <v>33.363000000000056</v>
      </c>
      <c r="B46">
        <v>3.6118598</v>
      </c>
      <c r="C46" s="63">
        <v>6.0228900000000002E-5</v>
      </c>
      <c r="D46" s="52">
        <f t="shared" si="1"/>
        <v>0.18993636363636546</v>
      </c>
      <c r="E46" s="34">
        <f t="shared" si="0"/>
        <v>1.8251181818181817E-3</v>
      </c>
    </row>
    <row r="47" spans="1:8">
      <c r="A47">
        <v>34.36099999999999</v>
      </c>
      <c r="B47">
        <v>3.6118370999999998</v>
      </c>
      <c r="C47" s="63">
        <v>6.1903134E-5</v>
      </c>
      <c r="D47" s="52">
        <f t="shared" si="1"/>
        <v>0.18924848484848203</v>
      </c>
      <c r="E47" s="34">
        <f t="shared" si="0"/>
        <v>1.8758525454545454E-3</v>
      </c>
    </row>
    <row r="48" spans="1:8">
      <c r="A48">
        <v>34.767000000000053</v>
      </c>
      <c r="B48">
        <v>3.6118378999999998</v>
      </c>
      <c r="C48" s="63">
        <v>6.2881870000000003E-5</v>
      </c>
      <c r="D48" s="52">
        <f t="shared" si="1"/>
        <v>0.18927272727272515</v>
      </c>
      <c r="E48" s="34">
        <f t="shared" si="0"/>
        <v>1.9055112121212122E-3</v>
      </c>
    </row>
    <row r="49" spans="1:5">
      <c r="A49">
        <v>35.360000000000014</v>
      </c>
      <c r="B49">
        <v>3.6118220000000001</v>
      </c>
      <c r="C49" s="63">
        <v>6.3809589999999999E-5</v>
      </c>
      <c r="D49" s="52">
        <f t="shared" si="1"/>
        <v>0.18879090909091498</v>
      </c>
      <c r="E49" s="34">
        <f t="shared" si="0"/>
        <v>1.9336239393939394E-3</v>
      </c>
    </row>
    <row r="50" spans="1:5">
      <c r="A50">
        <v>36.358000000000061</v>
      </c>
      <c r="B50">
        <v>3.6117978000000002</v>
      </c>
      <c r="C50" s="63">
        <v>6.5722730000000002E-5</v>
      </c>
      <c r="D50" s="52">
        <f t="shared" si="1"/>
        <v>0.18805757575758411</v>
      </c>
      <c r="E50" s="34">
        <f t="shared" si="0"/>
        <v>1.9915978787878787E-3</v>
      </c>
    </row>
    <row r="51" spans="1:5">
      <c r="A51">
        <v>37.355999999999995</v>
      </c>
      <c r="B51">
        <v>3.6117873</v>
      </c>
      <c r="C51" s="63">
        <v>6.7728379999999999E-5</v>
      </c>
      <c r="D51" s="52">
        <f t="shared" si="1"/>
        <v>0.18773939393939817</v>
      </c>
      <c r="E51" s="34">
        <f t="shared" si="0"/>
        <v>2.0523751515151515E-3</v>
      </c>
    </row>
    <row r="52" spans="1:5">
      <c r="A52">
        <v>38.370000000000005</v>
      </c>
      <c r="B52">
        <v>3.6117759999999999</v>
      </c>
      <c r="C52" s="63">
        <v>6.9550114999999998E-5</v>
      </c>
      <c r="D52" s="52">
        <f t="shared" si="1"/>
        <v>0.18739696969696915</v>
      </c>
      <c r="E52" s="34">
        <f t="shared" si="0"/>
        <v>2.1075792424242422E-3</v>
      </c>
    </row>
    <row r="53" spans="1:5">
      <c r="A53">
        <v>39.369000000000028</v>
      </c>
      <c r="B53">
        <v>3.6117656</v>
      </c>
      <c r="C53" s="63">
        <v>7.1714973999999996E-5</v>
      </c>
      <c r="D53" s="52">
        <f t="shared" si="1"/>
        <v>0.18708181818182201</v>
      </c>
      <c r="E53" s="34">
        <f t="shared" si="0"/>
        <v>2.1731810303030302E-3</v>
      </c>
    </row>
    <row r="54" spans="1:5">
      <c r="A54">
        <v>40.366999999999962</v>
      </c>
      <c r="B54">
        <v>3.6117474999999999</v>
      </c>
      <c r="C54" s="63">
        <v>7.3521519999999999E-5</v>
      </c>
      <c r="D54" s="52">
        <f t="shared" si="1"/>
        <v>0.18653333333333316</v>
      </c>
      <c r="E54" s="34">
        <f t="shared" si="0"/>
        <v>2.2279248484848484E-3</v>
      </c>
    </row>
    <row r="55" spans="1:5">
      <c r="A55">
        <v>41.365999999999985</v>
      </c>
      <c r="B55">
        <v>3.6117477</v>
      </c>
      <c r="C55" s="63">
        <v>7.5677845999999995E-5</v>
      </c>
      <c r="D55" s="52">
        <f t="shared" si="1"/>
        <v>0.18653939393939731</v>
      </c>
      <c r="E55" s="34">
        <f t="shared" si="0"/>
        <v>2.2932680606060603E-3</v>
      </c>
    </row>
    <row r="56" spans="1:5">
      <c r="A56">
        <v>42.379999999999995</v>
      </c>
      <c r="B56">
        <v>3.6117233999999998</v>
      </c>
      <c r="C56" s="63">
        <v>7.7541816000000001E-5</v>
      </c>
      <c r="D56" s="52">
        <f t="shared" si="1"/>
        <v>0.18580303030302764</v>
      </c>
      <c r="E56" s="34">
        <f t="shared" si="0"/>
        <v>2.3497520000000001E-3</v>
      </c>
    </row>
    <row r="57" spans="1:5">
      <c r="A57">
        <v>43.378000000000043</v>
      </c>
      <c r="B57">
        <v>3.611726</v>
      </c>
      <c r="C57" s="63">
        <v>7.9942509999999996E-5</v>
      </c>
      <c r="D57" s="52">
        <f t="shared" si="1"/>
        <v>0.18588181818182115</v>
      </c>
      <c r="E57" s="34">
        <f t="shared" si="0"/>
        <v>2.4225003030303028E-3</v>
      </c>
    </row>
    <row r="58" spans="1:5">
      <c r="A58">
        <v>44.375999999999976</v>
      </c>
      <c r="B58">
        <v>3.6117143999999999</v>
      </c>
      <c r="C58" s="63">
        <v>8.1884750000000002E-5</v>
      </c>
      <c r="D58" s="52">
        <f t="shared" si="1"/>
        <v>0.18553030303030263</v>
      </c>
      <c r="E58" s="34">
        <f t="shared" si="0"/>
        <v>2.4813560606060606E-3</v>
      </c>
    </row>
    <row r="59" spans="1:5">
      <c r="A59">
        <v>45.375</v>
      </c>
      <c r="B59">
        <v>3.6117279999999998</v>
      </c>
      <c r="C59" s="63">
        <v>8.4109629999999994E-5</v>
      </c>
      <c r="D59" s="52">
        <f t="shared" si="1"/>
        <v>0.18594242424242224</v>
      </c>
      <c r="E59" s="34">
        <f t="shared" si="0"/>
        <v>2.5487766666666663E-3</v>
      </c>
    </row>
    <row r="60" spans="1:5">
      <c r="A60">
        <v>47.371999999999957</v>
      </c>
      <c r="B60">
        <v>3.6117270000000001</v>
      </c>
      <c r="C60" s="63">
        <v>8.8243859999999994E-5</v>
      </c>
      <c r="D60" s="52">
        <f t="shared" si="1"/>
        <v>0.18591212121212841</v>
      </c>
      <c r="E60" s="34">
        <f t="shared" si="0"/>
        <v>2.6740563636363634E-3</v>
      </c>
    </row>
    <row r="61" spans="1:5">
      <c r="A61">
        <v>49.368000000000052</v>
      </c>
      <c r="B61">
        <v>3.6117355999999998</v>
      </c>
      <c r="C61" s="63">
        <v>9.2729719999999996E-5</v>
      </c>
      <c r="D61" s="52">
        <f t="shared" si="1"/>
        <v>0.18617272727272516</v>
      </c>
      <c r="E61" s="34">
        <f t="shared" si="0"/>
        <v>2.8099915151515147E-3</v>
      </c>
    </row>
    <row r="62" spans="1:5">
      <c r="A62">
        <v>51.380999999999972</v>
      </c>
      <c r="B62">
        <v>3.6117290999999998</v>
      </c>
      <c r="C62" s="63">
        <v>9.6897354999999995E-5</v>
      </c>
      <c r="D62" s="52">
        <f t="shared" si="1"/>
        <v>0.18597575757575485</v>
      </c>
      <c r="E62" s="34">
        <f t="shared" si="0"/>
        <v>2.9362834848484847E-3</v>
      </c>
    </row>
    <row r="63" spans="1:5">
      <c r="A63">
        <v>53.378000000000043</v>
      </c>
      <c r="B63">
        <v>3.6117642000000001</v>
      </c>
      <c r="C63" s="63">
        <v>1.010668E-4</v>
      </c>
      <c r="D63" s="52">
        <f t="shared" si="1"/>
        <v>0.18703939393939992</v>
      </c>
      <c r="E63" s="34">
        <f t="shared" si="0"/>
        <v>3.0626303030303029E-3</v>
      </c>
    </row>
    <row r="64" spans="1:5">
      <c r="A64">
        <v>55.374000000000024</v>
      </c>
      <c r="B64">
        <v>3.6117883000000002</v>
      </c>
      <c r="C64" s="63">
        <v>1.0546474E-4</v>
      </c>
      <c r="D64" s="52">
        <f t="shared" si="1"/>
        <v>0.18776969696970544</v>
      </c>
      <c r="E64" s="34">
        <f t="shared" si="0"/>
        <v>3.1959012121212122E-3</v>
      </c>
    </row>
    <row r="65" spans="1:5">
      <c r="A65">
        <v>57.370999999999981</v>
      </c>
      <c r="B65">
        <v>3.6118220999999999</v>
      </c>
      <c r="C65" s="63">
        <v>1.1008196E-4</v>
      </c>
      <c r="D65" s="52">
        <f t="shared" si="1"/>
        <v>0.18879393939394032</v>
      </c>
      <c r="E65" s="34">
        <f t="shared" si="0"/>
        <v>3.3358169696969696E-3</v>
      </c>
    </row>
    <row r="66" spans="1:5">
      <c r="A66">
        <v>59.368000000000052</v>
      </c>
      <c r="B66">
        <v>3.6118611999999999</v>
      </c>
      <c r="C66" s="63">
        <v>1.1443378999999999E-4</v>
      </c>
      <c r="D66" s="52">
        <f t="shared" si="1"/>
        <v>0.18997878787878755</v>
      </c>
      <c r="E66" s="34">
        <f t="shared" si="0"/>
        <v>3.4676906060606056E-3</v>
      </c>
    </row>
    <row r="67" spans="1:5">
      <c r="A67">
        <v>61.379999999999995</v>
      </c>
      <c r="B67">
        <v>3.6119058000000002</v>
      </c>
      <c r="C67" s="63">
        <v>1.1860931E-4</v>
      </c>
      <c r="D67" s="52">
        <f t="shared" si="1"/>
        <v>0.19133030303031129</v>
      </c>
      <c r="E67" s="34">
        <f t="shared" si="0"/>
        <v>3.5942215151515151E-3</v>
      </c>
    </row>
    <row r="68" spans="1:5">
      <c r="A68">
        <v>65.374000000000024</v>
      </c>
      <c r="B68">
        <v>3.6120125999999999</v>
      </c>
      <c r="C68" s="63">
        <v>1.2764636E-4</v>
      </c>
      <c r="D68" s="52">
        <f t="shared" si="1"/>
        <v>0.19456666666666705</v>
      </c>
      <c r="E68" s="34">
        <f t="shared" ref="E68:E131" si="2">C68/0.033</f>
        <v>3.868071515151515E-3</v>
      </c>
    </row>
    <row r="69" spans="1:5">
      <c r="A69">
        <v>67.775999999999954</v>
      </c>
      <c r="B69">
        <v>3.6120831999999998</v>
      </c>
      <c r="C69" s="63">
        <v>1.3312504999999999E-4</v>
      </c>
      <c r="D69" s="52">
        <f t="shared" ref="D69:D90" si="3">(B69-$B$4)/0.033+0.22</f>
        <v>0.19670606060605858</v>
      </c>
      <c r="E69" s="34">
        <f t="shared" si="2"/>
        <v>4.0340924242424237E-3</v>
      </c>
    </row>
    <row r="70" spans="1:5">
      <c r="A70">
        <v>70.382000000000062</v>
      </c>
      <c r="B70">
        <v>3.6121628000000001</v>
      </c>
      <c r="C70" s="63">
        <v>1.3810014999999999E-4</v>
      </c>
      <c r="D70" s="52">
        <f t="shared" si="3"/>
        <v>0.19911818181818861</v>
      </c>
      <c r="E70" s="34">
        <f t="shared" si="2"/>
        <v>4.1848530303030297E-3</v>
      </c>
    </row>
    <row r="71" spans="1:5">
      <c r="A71">
        <v>72.783999999999992</v>
      </c>
      <c r="B71">
        <v>3.6122212</v>
      </c>
      <c r="C71" s="63">
        <v>1.4370738E-4</v>
      </c>
      <c r="D71" s="52">
        <f t="shared" si="3"/>
        <v>0.20088787878788264</v>
      </c>
      <c r="E71" s="34">
        <f t="shared" si="2"/>
        <v>4.3547690909090907E-3</v>
      </c>
    </row>
    <row r="72" spans="1:5">
      <c r="A72">
        <v>75.38900000000001</v>
      </c>
      <c r="B72">
        <v>3.6123455</v>
      </c>
      <c r="C72" s="63">
        <v>1.4943382000000001E-4</v>
      </c>
      <c r="D72" s="52">
        <f t="shared" si="3"/>
        <v>0.20465454545454828</v>
      </c>
      <c r="E72" s="34">
        <f t="shared" si="2"/>
        <v>4.5282975757575759E-3</v>
      </c>
    </row>
    <row r="73" spans="1:5">
      <c r="A73">
        <v>80.380999999999972</v>
      </c>
      <c r="B73">
        <v>3.6125604999999998</v>
      </c>
      <c r="C73" s="63">
        <v>1.6150528000000001E-4</v>
      </c>
      <c r="D73" s="52">
        <f t="shared" si="3"/>
        <v>0.21116969696969537</v>
      </c>
      <c r="E73" s="34">
        <f t="shared" si="2"/>
        <v>4.894099393939394E-3</v>
      </c>
    </row>
    <row r="74" spans="1:5">
      <c r="A74">
        <v>85.373000000000047</v>
      </c>
      <c r="B74">
        <v>3.6128488000000001</v>
      </c>
      <c r="C74" s="63">
        <v>1.7305209999999999E-4</v>
      </c>
      <c r="D74" s="52">
        <f t="shared" si="3"/>
        <v>0.21990606060606632</v>
      </c>
      <c r="E74" s="34">
        <f t="shared" si="2"/>
        <v>5.2440030303030297E-3</v>
      </c>
    </row>
    <row r="75" spans="1:5">
      <c r="A75">
        <v>90.395999999999958</v>
      </c>
      <c r="B75">
        <v>3.6131272000000001</v>
      </c>
      <c r="C75" s="63">
        <v>1.8483213E-4</v>
      </c>
      <c r="D75" s="52">
        <f t="shared" si="3"/>
        <v>0.22834242424243031</v>
      </c>
      <c r="E75" s="34">
        <f t="shared" si="2"/>
        <v>5.6009736363636358E-3</v>
      </c>
    </row>
    <row r="76" spans="1:5">
      <c r="A76">
        <v>95.388000000000034</v>
      </c>
      <c r="B76">
        <v>3.6134545999999999</v>
      </c>
      <c r="C76" s="63">
        <v>1.9688360999999999E-4</v>
      </c>
      <c r="D76" s="52">
        <f t="shared" si="3"/>
        <v>0.23826363636363504</v>
      </c>
      <c r="E76" s="34">
        <f t="shared" si="2"/>
        <v>5.9661699999999998E-3</v>
      </c>
    </row>
    <row r="77" spans="1:5">
      <c r="A77">
        <v>100.39599999999996</v>
      </c>
      <c r="B77">
        <v>3.6138035999999998</v>
      </c>
      <c r="C77" s="63">
        <v>2.0830016999999999E-4</v>
      </c>
      <c r="D77" s="52">
        <f t="shared" si="3"/>
        <v>0.24883939393939056</v>
      </c>
      <c r="E77" s="34">
        <f t="shared" si="2"/>
        <v>6.3121263636363627E-3</v>
      </c>
    </row>
    <row r="78" spans="1:5">
      <c r="A78">
        <v>105.38800000000003</v>
      </c>
      <c r="B78">
        <v>3.6142026999999999</v>
      </c>
      <c r="C78" s="63">
        <v>2.1976388E-4</v>
      </c>
      <c r="D78" s="52">
        <f t="shared" si="3"/>
        <v>0.26093333333333291</v>
      </c>
      <c r="E78" s="34">
        <f t="shared" si="2"/>
        <v>6.6595115151515151E-3</v>
      </c>
    </row>
    <row r="79" spans="1:5">
      <c r="A79">
        <v>110.39599999999996</v>
      </c>
      <c r="B79">
        <v>3.6146440000000002</v>
      </c>
      <c r="C79" s="63">
        <v>2.3217088999999999E-4</v>
      </c>
      <c r="D79" s="52">
        <f t="shared" si="3"/>
        <v>0.2743060606060696</v>
      </c>
      <c r="E79" s="34">
        <f t="shared" si="2"/>
        <v>7.0354815151515149E-3</v>
      </c>
    </row>
    <row r="80" spans="1:5">
      <c r="A80">
        <v>115.38800000000003</v>
      </c>
      <c r="B80">
        <v>3.6150910000000001</v>
      </c>
      <c r="C80" s="63">
        <v>2.4461524999999998E-4</v>
      </c>
      <c r="D80" s="52">
        <f t="shared" si="3"/>
        <v>0.28785151515152002</v>
      </c>
      <c r="E80" s="34">
        <f t="shared" si="2"/>
        <v>7.4125833333333327E-3</v>
      </c>
    </row>
    <row r="81" spans="1:5">
      <c r="A81">
        <v>125.38700000000006</v>
      </c>
      <c r="B81">
        <v>3.6160201999999999</v>
      </c>
      <c r="C81" s="63">
        <v>2.6475970000000001E-4</v>
      </c>
      <c r="D81" s="52">
        <f t="shared" si="3"/>
        <v>0.31600909090909129</v>
      </c>
      <c r="E81" s="34">
        <f t="shared" si="2"/>
        <v>8.0230212121212129E-3</v>
      </c>
    </row>
    <row r="82" spans="1:5">
      <c r="A82">
        <v>135.38700000000006</v>
      </c>
      <c r="B82">
        <v>3.6170553999999999</v>
      </c>
      <c r="C82" s="63">
        <v>2.8511416000000001E-4</v>
      </c>
      <c r="D82" s="52">
        <f t="shared" si="3"/>
        <v>0.34737878787878868</v>
      </c>
      <c r="E82" s="34">
        <f t="shared" si="2"/>
        <v>8.6398230303030305E-3</v>
      </c>
    </row>
    <row r="83" spans="1:5">
      <c r="A83">
        <v>155.40200000000004</v>
      </c>
      <c r="B83">
        <v>3.6188229999999999</v>
      </c>
      <c r="C83" s="63">
        <v>3.1454203E-4</v>
      </c>
      <c r="D83" s="52">
        <f t="shared" si="3"/>
        <v>0.40094242424242443</v>
      </c>
      <c r="E83" s="34">
        <f t="shared" si="2"/>
        <v>9.5315766666666663E-3</v>
      </c>
    </row>
    <row r="84" spans="1:5">
      <c r="A84">
        <v>175.41600000000005</v>
      </c>
      <c r="B84">
        <v>3.6203604</v>
      </c>
      <c r="C84" s="63">
        <v>3.3538741999999998E-4</v>
      </c>
      <c r="D84" s="52">
        <f t="shared" si="3"/>
        <v>0.44753030303030727</v>
      </c>
      <c r="E84" s="34">
        <f t="shared" si="2"/>
        <v>1.0163255151515151E-2</v>
      </c>
    </row>
    <row r="85" spans="1:5">
      <c r="A85">
        <v>195.38400000000001</v>
      </c>
      <c r="B85">
        <v>3.6217198000000002</v>
      </c>
      <c r="C85" s="63">
        <v>3.4979335E-4</v>
      </c>
      <c r="D85" s="52">
        <f t="shared" si="3"/>
        <v>0.48872424242425039</v>
      </c>
      <c r="E85" s="34">
        <f t="shared" si="2"/>
        <v>1.0599798484848485E-2</v>
      </c>
    </row>
    <row r="86" spans="1:5">
      <c r="A86">
        <v>215.399</v>
      </c>
      <c r="B86">
        <v>3.6228433</v>
      </c>
      <c r="C86" s="63">
        <v>3.5864795999999998E-4</v>
      </c>
      <c r="D86" s="52">
        <f t="shared" si="3"/>
        <v>0.52276969696969977</v>
      </c>
      <c r="E86" s="34">
        <f t="shared" si="2"/>
        <v>1.0868119999999998E-2</v>
      </c>
    </row>
    <row r="87" spans="1:5">
      <c r="A87">
        <v>235.39800000000002</v>
      </c>
      <c r="B87">
        <v>3.6237628000000002</v>
      </c>
      <c r="C87" s="63">
        <v>3.6688158000000001E-4</v>
      </c>
      <c r="D87" s="52">
        <f t="shared" si="3"/>
        <v>0.55063333333334175</v>
      </c>
      <c r="E87" s="34">
        <f t="shared" si="2"/>
        <v>1.1117623636363635E-2</v>
      </c>
    </row>
    <row r="88" spans="1:5">
      <c r="A88">
        <v>255.39800000000002</v>
      </c>
      <c r="B88">
        <v>3.6245612999999999</v>
      </c>
      <c r="C88" s="63">
        <v>3.7007126999999998E-4</v>
      </c>
      <c r="D88" s="52">
        <f t="shared" si="3"/>
        <v>0.57483030303030247</v>
      </c>
      <c r="E88" s="34">
        <f t="shared" si="2"/>
        <v>1.1214280909090909E-2</v>
      </c>
    </row>
    <row r="89" spans="1:5">
      <c r="A89">
        <v>275.39700000000005</v>
      </c>
      <c r="B89">
        <v>3.6252580000000001</v>
      </c>
      <c r="C89" s="63">
        <v>3.7538996999999998E-4</v>
      </c>
      <c r="D89" s="52">
        <f t="shared" si="3"/>
        <v>0.59594242424243016</v>
      </c>
      <c r="E89" s="34">
        <f t="shared" si="2"/>
        <v>1.1375453636363636E-2</v>
      </c>
    </row>
    <row r="90" spans="1:5">
      <c r="A90">
        <v>295.41200000000003</v>
      </c>
      <c r="B90" s="61">
        <v>3.6258645</v>
      </c>
      <c r="C90" s="62">
        <v>3.7645182000000001E-4</v>
      </c>
      <c r="D90" s="52">
        <f t="shared" si="3"/>
        <v>0.61432121212121671</v>
      </c>
      <c r="E90" s="34">
        <f t="shared" si="2"/>
        <v>1.1407630909090909E-2</v>
      </c>
    </row>
    <row r="91" spans="1:5">
      <c r="D91" s="52"/>
    </row>
    <row r="92" spans="1:5">
      <c r="D92" s="52"/>
    </row>
    <row r="93" spans="1:5">
      <c r="D93" s="52"/>
    </row>
    <row r="94" spans="1:5">
      <c r="D94" s="52"/>
    </row>
    <row r="95" spans="1:5">
      <c r="D95" s="52"/>
    </row>
    <row r="96" spans="1:5">
      <c r="D96" s="52"/>
    </row>
    <row r="97" spans="1:8">
      <c r="D97" s="52"/>
    </row>
    <row r="98" spans="1:8">
      <c r="D98" s="52"/>
    </row>
    <row r="99" spans="1:8">
      <c r="D99" s="52"/>
    </row>
    <row r="100" spans="1:8" s="35" customFormat="1">
      <c r="A100"/>
      <c r="D100" s="52"/>
      <c r="E100"/>
      <c r="F100"/>
      <c r="G100"/>
      <c r="H100"/>
    </row>
    <row r="101" spans="1:8" s="35" customFormat="1">
      <c r="A101"/>
      <c r="D101" s="52"/>
      <c r="E101"/>
      <c r="F101"/>
      <c r="G101"/>
      <c r="H101"/>
    </row>
    <row r="102" spans="1:8" s="35" customFormat="1">
      <c r="A102"/>
      <c r="D102" s="52"/>
      <c r="E102"/>
      <c r="F102"/>
      <c r="G102"/>
      <c r="H102"/>
    </row>
    <row r="103" spans="1:8" s="35" customFormat="1">
      <c r="A103"/>
      <c r="D103" s="52"/>
      <c r="E103"/>
      <c r="F103"/>
      <c r="G103"/>
      <c r="H103"/>
    </row>
    <row r="104" spans="1:8" s="35" customFormat="1">
      <c r="A104"/>
      <c r="D104" s="52"/>
      <c r="E104"/>
      <c r="F104"/>
      <c r="G104"/>
      <c r="H104"/>
    </row>
    <row r="105" spans="1:8" s="35" customFormat="1">
      <c r="A105"/>
      <c r="D105" s="52"/>
      <c r="E105"/>
      <c r="F105"/>
      <c r="G105"/>
      <c r="H105"/>
    </row>
    <row r="106" spans="1:8" s="35" customFormat="1">
      <c r="A106"/>
      <c r="D106" s="52"/>
      <c r="E106"/>
      <c r="F106"/>
      <c r="G106"/>
      <c r="H106"/>
    </row>
    <row r="107" spans="1:8" s="35" customFormat="1">
      <c r="A107"/>
      <c r="D107" s="52"/>
      <c r="E107"/>
      <c r="F107"/>
      <c r="G107"/>
      <c r="H107"/>
    </row>
    <row r="108" spans="1:8" s="35" customFormat="1">
      <c r="A108"/>
      <c r="D108" s="52"/>
      <c r="E108"/>
      <c r="F108"/>
      <c r="G108"/>
      <c r="H108"/>
    </row>
    <row r="109" spans="1:8" s="35" customFormat="1">
      <c r="A109"/>
      <c r="D109" s="52"/>
      <c r="E109"/>
      <c r="F109"/>
      <c r="G109"/>
      <c r="H109"/>
    </row>
    <row r="110" spans="1:8" s="35" customFormat="1">
      <c r="A110"/>
      <c r="D110" s="52"/>
      <c r="E110"/>
      <c r="F110"/>
      <c r="G110"/>
      <c r="H110"/>
    </row>
    <row r="111" spans="1:8" s="35" customFormat="1">
      <c r="A111"/>
      <c r="D111" s="52"/>
      <c r="E111"/>
      <c r="F111"/>
      <c r="G111"/>
      <c r="H111"/>
    </row>
    <row r="112" spans="1:8" s="35" customFormat="1">
      <c r="A112"/>
      <c r="D112" s="52"/>
      <c r="E112"/>
      <c r="F112"/>
      <c r="G112"/>
      <c r="H112"/>
    </row>
    <row r="113" spans="1:8" s="35" customFormat="1">
      <c r="A113"/>
      <c r="D113" s="52"/>
      <c r="E113"/>
      <c r="F113"/>
      <c r="G113"/>
      <c r="H113"/>
    </row>
    <row r="114" spans="1:8" s="35" customFormat="1">
      <c r="A114"/>
      <c r="D114" s="52"/>
      <c r="E114"/>
      <c r="F114"/>
      <c r="G114"/>
      <c r="H114"/>
    </row>
    <row r="115" spans="1:8" s="35" customFormat="1">
      <c r="A115"/>
      <c r="D115" s="52"/>
      <c r="E115"/>
      <c r="F115"/>
      <c r="G115"/>
      <c r="H115"/>
    </row>
    <row r="116" spans="1:8" s="35" customFormat="1">
      <c r="A116"/>
      <c r="D116" s="52"/>
      <c r="E116"/>
      <c r="F116"/>
      <c r="G116"/>
      <c r="H116"/>
    </row>
    <row r="117" spans="1:8" s="35" customFormat="1">
      <c r="A117"/>
      <c r="D117" s="52"/>
      <c r="E117"/>
      <c r="F117"/>
      <c r="G117"/>
      <c r="H117"/>
    </row>
    <row r="118" spans="1:8" s="35" customFormat="1">
      <c r="A118"/>
      <c r="D118" s="52"/>
      <c r="E118"/>
      <c r="F118"/>
      <c r="G118"/>
      <c r="H118"/>
    </row>
    <row r="119" spans="1:8" s="35" customFormat="1">
      <c r="A119"/>
      <c r="D119" s="52"/>
      <c r="E119"/>
      <c r="F119"/>
      <c r="G119"/>
      <c r="H119"/>
    </row>
    <row r="120" spans="1:8" s="35" customFormat="1">
      <c r="A120"/>
      <c r="D120" s="52"/>
      <c r="E120"/>
      <c r="F120"/>
      <c r="G120"/>
      <c r="H120"/>
    </row>
    <row r="121" spans="1:8" s="35" customFormat="1">
      <c r="A121"/>
      <c r="D121" s="52"/>
      <c r="E121"/>
      <c r="F121"/>
      <c r="G121"/>
      <c r="H121"/>
    </row>
    <row r="122" spans="1:8" s="35" customFormat="1">
      <c r="A122"/>
      <c r="D122" s="52"/>
      <c r="E122"/>
      <c r="F122"/>
      <c r="G122"/>
      <c r="H122"/>
    </row>
    <row r="123" spans="1:8" s="35" customFormat="1">
      <c r="A123"/>
      <c r="D123" s="52"/>
      <c r="E123"/>
      <c r="F123"/>
      <c r="G123"/>
      <c r="H123"/>
    </row>
    <row r="124" spans="1:8" s="35" customFormat="1">
      <c r="A124"/>
      <c r="D124" s="52"/>
      <c r="E124"/>
      <c r="F124"/>
      <c r="G124"/>
      <c r="H124"/>
    </row>
    <row r="125" spans="1:8" s="35" customFormat="1">
      <c r="A125"/>
      <c r="D125" s="52"/>
      <c r="E125"/>
      <c r="F125"/>
      <c r="G125"/>
      <c r="H125"/>
    </row>
    <row r="126" spans="1:8" s="35" customFormat="1">
      <c r="A126"/>
      <c r="D126" s="52"/>
      <c r="E126"/>
      <c r="F126"/>
      <c r="G126"/>
      <c r="H126"/>
    </row>
    <row r="127" spans="1:8" s="35" customFormat="1">
      <c r="A127"/>
      <c r="D127" s="52"/>
      <c r="E127"/>
      <c r="F127"/>
      <c r="G127"/>
      <c r="H127"/>
    </row>
    <row r="128" spans="1:8" s="35" customFormat="1">
      <c r="A128"/>
      <c r="D128" s="52"/>
      <c r="E128"/>
      <c r="F128"/>
      <c r="G128"/>
      <c r="H128"/>
    </row>
    <row r="129" spans="1:8" s="35" customFormat="1">
      <c r="A129"/>
      <c r="D129" s="52"/>
      <c r="E129"/>
      <c r="F129"/>
      <c r="G129"/>
      <c r="H129"/>
    </row>
    <row r="130" spans="1:8" s="35" customFormat="1">
      <c r="A130"/>
      <c r="D130" s="52"/>
      <c r="E130"/>
      <c r="F130"/>
      <c r="G130"/>
      <c r="H130"/>
    </row>
    <row r="131" spans="1:8" s="35" customFormat="1">
      <c r="A131"/>
      <c r="D131" s="52"/>
      <c r="E131"/>
      <c r="F131"/>
      <c r="G131"/>
      <c r="H131"/>
    </row>
    <row r="132" spans="1:8" s="35" customFormat="1">
      <c r="A132"/>
      <c r="D132" s="52"/>
      <c r="E132"/>
      <c r="F132"/>
      <c r="G132"/>
      <c r="H132"/>
    </row>
    <row r="133" spans="1:8" s="35" customFormat="1">
      <c r="A133"/>
      <c r="D133" s="52"/>
      <c r="E133"/>
      <c r="F133"/>
      <c r="G133"/>
      <c r="H133"/>
    </row>
    <row r="134" spans="1:8" s="35" customFormat="1">
      <c r="A134"/>
      <c r="D134" s="52"/>
      <c r="E134"/>
      <c r="F134"/>
      <c r="G134"/>
      <c r="H134"/>
    </row>
    <row r="135" spans="1:8" s="35" customFormat="1">
      <c r="A135"/>
      <c r="D135" s="52"/>
      <c r="E135"/>
      <c r="F135"/>
      <c r="G135"/>
      <c r="H135"/>
    </row>
    <row r="136" spans="1:8" s="35" customFormat="1">
      <c r="A136"/>
      <c r="D136" s="52"/>
      <c r="E136"/>
      <c r="F136"/>
      <c r="G136"/>
      <c r="H136"/>
    </row>
    <row r="137" spans="1:8" s="35" customFormat="1">
      <c r="A137"/>
      <c r="D137" s="52"/>
      <c r="E137"/>
      <c r="F137"/>
      <c r="G137"/>
      <c r="H137"/>
    </row>
    <row r="138" spans="1:8" s="35" customFormat="1">
      <c r="A138"/>
      <c r="D138" s="52"/>
      <c r="E138"/>
      <c r="F138"/>
      <c r="G138"/>
      <c r="H138"/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lattice parameter</vt:lpstr>
      <vt:lpstr>single austenite</vt:lpstr>
      <vt:lpstr>carbon from 0 bainite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MSM</dc:creator>
  <cp:lastModifiedBy>Guolei</cp:lastModifiedBy>
  <dcterms:created xsi:type="dcterms:W3CDTF">2007-02-16T19:20:43Z</dcterms:created>
  <dcterms:modified xsi:type="dcterms:W3CDTF">2017-02-02T14:31:53Z</dcterms:modified>
</cp:coreProperties>
</file>