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 defaultThemeVersion="153222"/>
  <mc:AlternateContent xmlns:mc="http://schemas.openxmlformats.org/markup-compatibility/2006">
    <mc:Choice Requires="x15">
      <x15ac:absPath xmlns:x15ac="http://schemas.microsoft.com/office/spreadsheetml/2010/11/ac" url="D:\Dropbox\DESY\8182_analysis\8182_1200C_5min_400C_5min_DESY\"/>
    </mc:Choice>
  </mc:AlternateContent>
  <bookViews>
    <workbookView xWindow="0" yWindow="0" windowWidth="28800" windowHeight="12435" tabRatio="706" activeTab="1"/>
  </bookViews>
  <sheets>
    <sheet name="lattice parameter" sheetId="1" r:id="rId1"/>
    <sheet name="measured a_ferrite" sheetId="6" r:id="rId2"/>
    <sheet name="single austenite" sheetId="2" r:id="rId3"/>
  </sheets>
  <definedNames>
    <definedName name="_xlnm._FilterDatabase" localSheetId="0" hidden="1">'lattice parameter'!$A$4:$D$21</definedName>
  </definedNames>
  <calcPr calcId="162913"/>
</workbook>
</file>

<file path=xl/calcChain.xml><?xml version="1.0" encoding="utf-8"?>
<calcChain xmlns="http://schemas.openxmlformats.org/spreadsheetml/2006/main">
  <c r="D6" i="6" l="1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5" i="6"/>
  <c r="G18" i="2" l="1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17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E19" i="2"/>
  <c r="F19" i="2" s="1"/>
  <c r="E20" i="2"/>
  <c r="F20" i="2" s="1"/>
  <c r="E21" i="2"/>
  <c r="F21" i="2" s="1"/>
  <c r="E22" i="2"/>
  <c r="F22" i="2" s="1"/>
  <c r="E23" i="2"/>
  <c r="F23" i="2" s="1"/>
  <c r="E24" i="2"/>
  <c r="F24" i="2" s="1"/>
  <c r="E25" i="2"/>
  <c r="F25" i="2" s="1"/>
  <c r="E26" i="2"/>
  <c r="F26" i="2" s="1"/>
  <c r="E27" i="2"/>
  <c r="F27" i="2" s="1"/>
  <c r="E28" i="2"/>
  <c r="F28" i="2" s="1"/>
  <c r="E29" i="2"/>
  <c r="F29" i="2" s="1"/>
  <c r="E30" i="2"/>
  <c r="F30" i="2" s="1"/>
  <c r="E31" i="2"/>
  <c r="F31" i="2" s="1"/>
  <c r="E32" i="2"/>
  <c r="F32" i="2" s="1"/>
  <c r="E33" i="2"/>
  <c r="F33" i="2" s="1"/>
  <c r="E34" i="2"/>
  <c r="F34" i="2" s="1"/>
  <c r="E35" i="2"/>
  <c r="F35" i="2" s="1"/>
  <c r="E36" i="2"/>
  <c r="F36" i="2" s="1"/>
  <c r="E37" i="2"/>
  <c r="F37" i="2" s="1"/>
  <c r="E38" i="2"/>
  <c r="F38" i="2" s="1"/>
  <c r="E39" i="2"/>
  <c r="F39" i="2" s="1"/>
  <c r="E40" i="2"/>
  <c r="F40" i="2" s="1"/>
  <c r="E41" i="2"/>
  <c r="F41" i="2" s="1"/>
  <c r="E42" i="2"/>
  <c r="F42" i="2" s="1"/>
  <c r="E43" i="2"/>
  <c r="F43" i="2" s="1"/>
  <c r="E44" i="2"/>
  <c r="F44" i="2" s="1"/>
  <c r="E45" i="2"/>
  <c r="F45" i="2" s="1"/>
  <c r="E46" i="2"/>
  <c r="F46" i="2" s="1"/>
  <c r="E47" i="2"/>
  <c r="F47" i="2" s="1"/>
  <c r="E48" i="2"/>
  <c r="F48" i="2" s="1"/>
  <c r="E49" i="2"/>
  <c r="F49" i="2" s="1"/>
  <c r="E50" i="2"/>
  <c r="F50" i="2" s="1"/>
  <c r="E51" i="2"/>
  <c r="F51" i="2" s="1"/>
  <c r="E52" i="2"/>
  <c r="F52" i="2" s="1"/>
  <c r="E53" i="2"/>
  <c r="F53" i="2" s="1"/>
  <c r="E54" i="2"/>
  <c r="F54" i="2" s="1"/>
  <c r="E55" i="2"/>
  <c r="F55" i="2" s="1"/>
  <c r="E56" i="2"/>
  <c r="F56" i="2" s="1"/>
  <c r="E57" i="2"/>
  <c r="F57" i="2" s="1"/>
  <c r="E58" i="2"/>
  <c r="F58" i="2" s="1"/>
  <c r="E59" i="2"/>
  <c r="F59" i="2" s="1"/>
  <c r="E17" i="2" l="1"/>
  <c r="F17" i="2" s="1"/>
  <c r="E18" i="2"/>
  <c r="F18" i="2" s="1"/>
  <c r="C10" i="2"/>
  <c r="F29" i="1"/>
  <c r="D17" i="2" l="1"/>
  <c r="H17" i="2" s="1"/>
  <c r="D21" i="2"/>
  <c r="D25" i="2"/>
  <c r="D29" i="2"/>
  <c r="D33" i="2"/>
  <c r="D37" i="2"/>
  <c r="D41" i="2"/>
  <c r="D45" i="2"/>
  <c r="D49" i="2"/>
  <c r="D53" i="2"/>
  <c r="D57" i="2"/>
  <c r="D24" i="2"/>
  <c r="D36" i="2"/>
  <c r="D44" i="2"/>
  <c r="D56" i="2"/>
  <c r="D22" i="2"/>
  <c r="D26" i="2"/>
  <c r="D30" i="2"/>
  <c r="D34" i="2"/>
  <c r="D38" i="2"/>
  <c r="D42" i="2"/>
  <c r="D46" i="2"/>
  <c r="D50" i="2"/>
  <c r="D54" i="2"/>
  <c r="D58" i="2"/>
  <c r="D20" i="2"/>
  <c r="D28" i="2"/>
  <c r="D40" i="2"/>
  <c r="D52" i="2"/>
  <c r="D19" i="2"/>
  <c r="D23" i="2"/>
  <c r="D27" i="2"/>
  <c r="D31" i="2"/>
  <c r="D35" i="2"/>
  <c r="D39" i="2"/>
  <c r="D43" i="2"/>
  <c r="D47" i="2"/>
  <c r="D51" i="2"/>
  <c r="D55" i="2"/>
  <c r="D59" i="2"/>
  <c r="D32" i="2"/>
  <c r="D48" i="2"/>
  <c r="D18" i="2"/>
  <c r="H18" i="2" s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C22" i="1"/>
  <c r="D22" i="1" s="1"/>
  <c r="H4" i="1"/>
  <c r="H5" i="1"/>
  <c r="H6" i="1"/>
  <c r="H7" i="1"/>
  <c r="H8" i="1"/>
  <c r="H9" i="1"/>
  <c r="H10" i="1"/>
  <c r="H11" i="1"/>
  <c r="H12" i="1"/>
  <c r="H13" i="1"/>
  <c r="H14" i="1"/>
  <c r="H15" i="1"/>
  <c r="I15" i="1"/>
  <c r="H16" i="1"/>
  <c r="H17" i="1"/>
  <c r="H18" i="1"/>
  <c r="H19" i="1"/>
  <c r="H20" i="1"/>
  <c r="H21" i="1"/>
  <c r="G22" i="1"/>
  <c r="H22" i="1"/>
  <c r="I22" i="1"/>
  <c r="I16" i="1"/>
  <c r="I7" i="1"/>
  <c r="I5" i="1"/>
  <c r="I9" i="1"/>
  <c r="I14" i="1"/>
  <c r="I13" i="1"/>
  <c r="I17" i="1"/>
  <c r="I18" i="1"/>
  <c r="I10" i="1"/>
  <c r="I21" i="1"/>
  <c r="I4" i="1"/>
  <c r="I11" i="1"/>
  <c r="I6" i="1"/>
  <c r="I12" i="1"/>
  <c r="I8" i="1"/>
  <c r="I19" i="1"/>
  <c r="I20" i="1"/>
  <c r="E5" i="1" l="1"/>
  <c r="E4" i="1"/>
  <c r="E12" i="1"/>
  <c r="E22" i="1"/>
  <c r="E11" i="1"/>
  <c r="E19" i="1"/>
  <c r="E13" i="1"/>
  <c r="E16" i="1"/>
  <c r="E18" i="1"/>
  <c r="E10" i="1"/>
  <c r="E7" i="1"/>
  <c r="E20" i="1"/>
  <c r="E17" i="1"/>
  <c r="E6" i="1"/>
  <c r="E9" i="1"/>
  <c r="E8" i="1"/>
  <c r="E15" i="1"/>
  <c r="E21" i="1"/>
  <c r="E14" i="1"/>
  <c r="F27" i="1" l="1"/>
  <c r="F33" i="1"/>
</calcChain>
</file>

<file path=xl/sharedStrings.xml><?xml version="1.0" encoding="utf-8"?>
<sst xmlns="http://schemas.openxmlformats.org/spreadsheetml/2006/main" count="55" uniqueCount="54">
  <si>
    <t>C</t>
  </si>
  <si>
    <t>Si</t>
  </si>
  <si>
    <t>Mn</t>
  </si>
  <si>
    <t>Cr</t>
  </si>
  <si>
    <t>Ni</t>
  </si>
  <si>
    <t>Mo</t>
  </si>
  <si>
    <t>W</t>
  </si>
  <si>
    <t>Co</t>
  </si>
  <si>
    <t>V</t>
  </si>
  <si>
    <t>Nb</t>
  </si>
  <si>
    <t>Cu</t>
  </si>
  <si>
    <t>Al</t>
  </si>
  <si>
    <t>Ti</t>
  </si>
  <si>
    <t>O</t>
  </si>
  <si>
    <t>N</t>
  </si>
  <si>
    <t>B</t>
  </si>
  <si>
    <t>http://www.lenntech.com/periodic-chart.htm</t>
  </si>
  <si>
    <t>P</t>
  </si>
  <si>
    <t>S</t>
  </si>
  <si>
    <t>Element</t>
  </si>
  <si>
    <t>Mol. Weight</t>
  </si>
  <si>
    <t>Fe (Balance)</t>
  </si>
  <si>
    <t>Ener W%</t>
  </si>
  <si>
    <t>Moles</t>
  </si>
  <si>
    <t>Enter Mole%</t>
  </si>
  <si>
    <t>Weight (gr)</t>
  </si>
  <si>
    <t>Calulates Mole%</t>
  </si>
  <si>
    <t>Calculates W%</t>
  </si>
  <si>
    <t>Calculates lattice parameter of martensite(nm):</t>
  </si>
  <si>
    <t>Calculates lattice parameter of austenite(nm):</t>
  </si>
  <si>
    <t>Calculates offset for determination of Ms:</t>
  </si>
  <si>
    <t>Enter volume fraction of martensite (e.g. 0.01):</t>
  </si>
  <si>
    <t>Lattice Parameter of Fe at RT (nm):</t>
  </si>
  <si>
    <t>austenite thermal expansion coefficient</t>
  </si>
  <si>
    <t>T/C</t>
  </si>
  <si>
    <t>Calculation</t>
  </si>
  <si>
    <t>Measurement</t>
  </si>
  <si>
    <r>
      <t xml:space="preserve">a_γ at RT without Carbon / </t>
    </r>
    <r>
      <rPr>
        <sz val="10"/>
        <rFont val="Calibri"/>
        <family val="2"/>
      </rPr>
      <t xml:space="preserve">Å </t>
    </r>
  </si>
  <si>
    <t>a_γ at T</t>
  </si>
  <si>
    <t xml:space="preserve">Measured a_γ / Å </t>
  </si>
  <si>
    <t>Carbon /wt%</t>
  </si>
  <si>
    <t xml:space="preserve">Measured a_γ extrapolated to RT / Å </t>
  </si>
  <si>
    <t>average carbon /wt%</t>
  </si>
  <si>
    <t>Error in a_γ / Å</t>
  </si>
  <si>
    <t>Error in Carbon /wt%</t>
  </si>
  <si>
    <t>Isothermal time /s</t>
  </si>
  <si>
    <t>time/s</t>
  </si>
  <si>
    <t>time -iso /s</t>
  </si>
  <si>
    <t>ferrite thermal expansion coefficient</t>
  </si>
  <si>
    <t xml:space="preserve">ferrite lattice parameter without carbon at Room Temperature / Å </t>
  </si>
  <si>
    <r>
      <t xml:space="preserve">T/ </t>
    </r>
    <r>
      <rPr>
        <sz val="10"/>
        <rFont val="Arial"/>
        <family val="2"/>
      </rPr>
      <t>⁰</t>
    </r>
    <r>
      <rPr>
        <sz val="10"/>
        <rFont val="Verdana"/>
        <family val="2"/>
      </rPr>
      <t>C</t>
    </r>
  </si>
  <si>
    <t xml:space="preserve">a_Ferrite/ Å </t>
  </si>
  <si>
    <t xml:space="preserve">a_ferrite Room Temperature / Å </t>
  </si>
  <si>
    <t>Carbon in Ferrite / wt%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</si>
</sst>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0"/>
    <numFmt numFmtId="165" formatCode="0.000"/>
    <numFmt numFmtId="166" formatCode="0.00000"/>
    <numFmt numFmtId="167" formatCode="0.00_ "/>
    <numFmt numFmtId="168" formatCode="0.0000_);[Red]\(0.0000\)"/>
    <numFmt numFmtId="169" formatCode="0.000000"/>
  </numFmts>
  <fonts count="7">
    <font>
      <sz val="10"/>
      <name val="Verdana"/>
      <family val="2"/>
    </font>
    <font>
      <b/>
      <sz val="10"/>
      <name val="Verdana"/>
      <family val="2"/>
    </font>
    <font>
      <sz val="16"/>
      <name val="Verdana"/>
      <family val="2"/>
    </font>
    <font>
      <sz val="8"/>
      <name val="돋움"/>
      <family val="3"/>
    </font>
    <font>
      <sz val="10"/>
      <name val="Calibri"/>
      <family val="2"/>
    </font>
    <font>
      <b/>
      <sz val="14"/>
      <name val="Verdana"/>
      <family val="2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2" fontId="0" fillId="0" borderId="0" xfId="0" applyNumberFormat="1"/>
    <xf numFmtId="0" fontId="2" fillId="0" borderId="0" xfId="0" applyFont="1" applyAlignment="1">
      <alignment horizontal="left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2" borderId="0" xfId="0" applyFont="1" applyFill="1"/>
    <xf numFmtId="0" fontId="2" fillId="3" borderId="0" xfId="0" applyFont="1" applyFill="1"/>
    <xf numFmtId="2" fontId="2" fillId="2" borderId="0" xfId="0" applyNumberFormat="1" applyFont="1" applyFill="1"/>
    <xf numFmtId="164" fontId="2" fillId="0" borderId="0" xfId="0" applyNumberFormat="1" applyFont="1" applyAlignment="1">
      <alignment horizontal="center"/>
    </xf>
    <xf numFmtId="164" fontId="2" fillId="0" borderId="0" xfId="0" applyNumberFormat="1" applyFont="1"/>
    <xf numFmtId="164" fontId="2" fillId="0" borderId="0" xfId="0" quotePrefix="1" applyNumberFormat="1" applyFont="1"/>
    <xf numFmtId="164" fontId="2" fillId="2" borderId="0" xfId="0" quotePrefix="1" applyNumberFormat="1" applyFont="1" applyFill="1"/>
    <xf numFmtId="2" fontId="2" fillId="4" borderId="0" xfId="0" applyNumberFormat="1" applyFont="1" applyFill="1" applyAlignment="1">
      <alignment horizontal="center"/>
    </xf>
    <xf numFmtId="2" fontId="2" fillId="3" borderId="0" xfId="0" applyNumberFormat="1" applyFont="1" applyFill="1"/>
    <xf numFmtId="2" fontId="2" fillId="0" borderId="0" xfId="0" applyNumberFormat="1" applyFont="1"/>
    <xf numFmtId="2" fontId="2" fillId="4" borderId="0" xfId="0" applyNumberFormat="1" applyFont="1" applyFill="1"/>
    <xf numFmtId="0" fontId="2" fillId="0" borderId="0" xfId="0" applyFont="1" applyFill="1"/>
    <xf numFmtId="165" fontId="2" fillId="3" borderId="0" xfId="0" applyNumberFormat="1" applyFont="1" applyFill="1" applyAlignment="1">
      <alignment horizontal="center"/>
    </xf>
    <xf numFmtId="165" fontId="2" fillId="3" borderId="0" xfId="0" applyNumberFormat="1" applyFont="1" applyFill="1"/>
    <xf numFmtId="165" fontId="2" fillId="2" borderId="0" xfId="0" applyNumberFormat="1" applyFont="1" applyFill="1"/>
    <xf numFmtId="165" fontId="2" fillId="0" borderId="0" xfId="0" applyNumberFormat="1" applyFont="1"/>
    <xf numFmtId="165" fontId="2" fillId="0" borderId="0" xfId="0" applyNumberFormat="1" applyFont="1" applyFill="1"/>
    <xf numFmtId="165" fontId="0" fillId="0" borderId="0" xfId="0" applyNumberFormat="1"/>
    <xf numFmtId="0" fontId="2" fillId="5" borderId="0" xfId="0" applyFont="1" applyFill="1"/>
    <xf numFmtId="165" fontId="2" fillId="5" borderId="0" xfId="0" applyNumberFormat="1" applyFont="1" applyFill="1"/>
    <xf numFmtId="2" fontId="2" fillId="5" borderId="0" xfId="0" applyNumberFormat="1" applyFont="1" applyFill="1"/>
    <xf numFmtId="2" fontId="2" fillId="0" borderId="0" xfId="0" applyNumberFormat="1" applyFont="1" applyFill="1"/>
    <xf numFmtId="2" fontId="0" fillId="2" borderId="0" xfId="0" applyNumberFormat="1" applyFill="1"/>
    <xf numFmtId="166" fontId="2" fillId="2" borderId="0" xfId="0" applyNumberFormat="1" applyFont="1" applyFill="1"/>
    <xf numFmtId="167" fontId="0" fillId="0" borderId="0" xfId="0" applyNumberFormat="1" applyAlignment="1">
      <alignment horizontal="left"/>
    </xf>
    <xf numFmtId="168" fontId="2" fillId="0" borderId="0" xfId="0" applyNumberFormat="1" applyFont="1"/>
    <xf numFmtId="11" fontId="2" fillId="0" borderId="0" xfId="0" applyNumberFormat="1" applyFont="1"/>
    <xf numFmtId="167" fontId="2" fillId="4" borderId="0" xfId="0" applyNumberFormat="1" applyFont="1" applyFill="1" applyAlignment="1">
      <alignment horizontal="right"/>
    </xf>
    <xf numFmtId="11" fontId="0" fillId="0" borderId="0" xfId="0" applyNumberFormat="1"/>
    <xf numFmtId="0" fontId="0" fillId="0" borderId="0" xfId="0" applyAlignment="1">
      <alignment vertical="center"/>
    </xf>
    <xf numFmtId="0" fontId="0" fillId="0" borderId="4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11" fontId="0" fillId="0" borderId="4" xfId="0" applyNumberFormat="1" applyBorder="1" applyAlignment="1">
      <alignment vertical="center"/>
    </xf>
    <xf numFmtId="0" fontId="0" fillId="0" borderId="6" xfId="0" applyBorder="1" applyAlignment="1">
      <alignment vertical="center"/>
    </xf>
    <xf numFmtId="169" fontId="1" fillId="0" borderId="7" xfId="0" applyNumberFormat="1" applyFon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11" fontId="0" fillId="0" borderId="0" xfId="0" applyNumberFormat="1" applyBorder="1" applyAlignment="1">
      <alignment vertical="center"/>
    </xf>
    <xf numFmtId="0" fontId="0" fillId="0" borderId="10" xfId="0" applyBorder="1" applyAlignment="1">
      <alignment vertical="center" wrapText="1"/>
    </xf>
    <xf numFmtId="0" fontId="0" fillId="0" borderId="0" xfId="0" applyAlignment="1">
      <alignment wrapText="1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0" fillId="0" borderId="0" xfId="0" applyBorder="1"/>
    <xf numFmtId="0" fontId="0" fillId="6" borderId="0" xfId="0" applyFill="1"/>
    <xf numFmtId="0" fontId="0" fillId="7" borderId="0" xfId="0" applyFill="1"/>
    <xf numFmtId="0" fontId="5" fillId="0" borderId="0" xfId="0" applyFont="1" applyBorder="1" applyAlignment="1">
      <alignment horizontal="center" vertical="center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'measured a_ferrite'!$C$1:$C$3</c:f>
              <c:strCache>
                <c:ptCount val="3"/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'measured a_ferrite'!$B$5:$B$47</c:f>
              <c:numCache>
                <c:formatCode>General</c:formatCode>
                <c:ptCount val="43"/>
                <c:pt idx="0">
                  <c:v>9.9210000000000491</c:v>
                </c:pt>
                <c:pt idx="1">
                  <c:v>14.928000000000111</c:v>
                </c:pt>
                <c:pt idx="2">
                  <c:v>19.920000000000073</c:v>
                </c:pt>
                <c:pt idx="3">
                  <c:v>21.122000000000071</c:v>
                </c:pt>
                <c:pt idx="4">
                  <c:v>22.307000000000016</c:v>
                </c:pt>
                <c:pt idx="5">
                  <c:v>24.928000000000111</c:v>
                </c:pt>
                <c:pt idx="6">
                  <c:v>27.315000000000055</c:v>
                </c:pt>
                <c:pt idx="7">
                  <c:v>29.920000000000073</c:v>
                </c:pt>
                <c:pt idx="8">
                  <c:v>32.322000000000003</c:v>
                </c:pt>
                <c:pt idx="9">
                  <c:v>33.524000000000001</c:v>
                </c:pt>
                <c:pt idx="10">
                  <c:v>34.928000000000111</c:v>
                </c:pt>
                <c:pt idx="11">
                  <c:v>37.517000000000053</c:v>
                </c:pt>
                <c:pt idx="12">
                  <c:v>39.920000000000073</c:v>
                </c:pt>
                <c:pt idx="13">
                  <c:v>42.322000000000003</c:v>
                </c:pt>
                <c:pt idx="14">
                  <c:v>43.929000000000087</c:v>
                </c:pt>
                <c:pt idx="15">
                  <c:v>44.927000000000021</c:v>
                </c:pt>
                <c:pt idx="16">
                  <c:v>47.517000000000053</c:v>
                </c:pt>
                <c:pt idx="17">
                  <c:v>49.919000000000096</c:v>
                </c:pt>
                <c:pt idx="18">
                  <c:v>51.526000000000067</c:v>
                </c:pt>
                <c:pt idx="19">
                  <c:v>53.116999999999962</c:v>
                </c:pt>
                <c:pt idx="20">
                  <c:v>56.721000000000004</c:v>
                </c:pt>
                <c:pt idx="21">
                  <c:v>59.919000000000096</c:v>
                </c:pt>
                <c:pt idx="22">
                  <c:v>64.926000000000045</c:v>
                </c:pt>
                <c:pt idx="23">
                  <c:v>69.918000000000006</c:v>
                </c:pt>
                <c:pt idx="24">
                  <c:v>74.910000000000082</c:v>
                </c:pt>
                <c:pt idx="25">
                  <c:v>79.918000000000006</c:v>
                </c:pt>
                <c:pt idx="26">
                  <c:v>84.910000000000082</c:v>
                </c:pt>
                <c:pt idx="27">
                  <c:v>89.918000000000006</c:v>
                </c:pt>
                <c:pt idx="28">
                  <c:v>94.924999999999955</c:v>
                </c:pt>
                <c:pt idx="29">
                  <c:v>99.91700000000003</c:v>
                </c:pt>
                <c:pt idx="30">
                  <c:v>104.92499999999995</c:v>
                </c:pt>
                <c:pt idx="31">
                  <c:v>109.93200000000002</c:v>
                </c:pt>
                <c:pt idx="32">
                  <c:v>119.93200000000002</c:v>
                </c:pt>
                <c:pt idx="33">
                  <c:v>129.93200000000002</c:v>
                </c:pt>
                <c:pt idx="34">
                  <c:v>149.94600000000003</c:v>
                </c:pt>
                <c:pt idx="35">
                  <c:v>159.94600000000003</c:v>
                </c:pt>
                <c:pt idx="36">
                  <c:v>169.93000000000006</c:v>
                </c:pt>
                <c:pt idx="37">
                  <c:v>189.92899999999997</c:v>
                </c:pt>
                <c:pt idx="38">
                  <c:v>209.928</c:v>
                </c:pt>
                <c:pt idx="39">
                  <c:v>229.94299999999998</c:v>
                </c:pt>
                <c:pt idx="40">
                  <c:v>249.94200000000001</c:v>
                </c:pt>
                <c:pt idx="41">
                  <c:v>269.95699999999999</c:v>
                </c:pt>
                <c:pt idx="42">
                  <c:v>289.95600000000002</c:v>
                </c:pt>
              </c:numCache>
            </c:numRef>
          </c:xVal>
          <c:yVal>
            <c:numRef>
              <c:f>'measured a_ferrite'!$C$5:$C$47</c:f>
              <c:numCache>
                <c:formatCode>General</c:formatCode>
                <c:ptCount val="43"/>
                <c:pt idx="0">
                  <c:v>2.8835266000000002</c:v>
                </c:pt>
                <c:pt idx="1">
                  <c:v>2.8841934</c:v>
                </c:pt>
                <c:pt idx="2">
                  <c:v>2.8845722999999999</c:v>
                </c:pt>
                <c:pt idx="3">
                  <c:v>2.8846655000000001</c:v>
                </c:pt>
                <c:pt idx="4">
                  <c:v>2.8847559999999999</c:v>
                </c:pt>
                <c:pt idx="5">
                  <c:v>2.8849231999999998</c:v>
                </c:pt>
                <c:pt idx="6">
                  <c:v>2.8850519999999999</c:v>
                </c:pt>
                <c:pt idx="7">
                  <c:v>2.8850772</c:v>
                </c:pt>
                <c:pt idx="8">
                  <c:v>2.8851613999999999</c:v>
                </c:pt>
                <c:pt idx="9">
                  <c:v>2.8851962000000002</c:v>
                </c:pt>
                <c:pt idx="10">
                  <c:v>2.8852267</c:v>
                </c:pt>
                <c:pt idx="11">
                  <c:v>2.885224</c:v>
                </c:pt>
                <c:pt idx="12">
                  <c:v>2.8852394000000001</c:v>
                </c:pt>
                <c:pt idx="13">
                  <c:v>2.8852536999999998</c:v>
                </c:pt>
                <c:pt idx="14">
                  <c:v>2.8852617999999999</c:v>
                </c:pt>
                <c:pt idx="15">
                  <c:v>2.8852947000000002</c:v>
                </c:pt>
                <c:pt idx="16">
                  <c:v>2.8851640000000001</c:v>
                </c:pt>
                <c:pt idx="17">
                  <c:v>2.8852923000000001</c:v>
                </c:pt>
                <c:pt idx="18">
                  <c:v>2.8852823000000001</c:v>
                </c:pt>
                <c:pt idx="19">
                  <c:v>2.8852863000000002</c:v>
                </c:pt>
                <c:pt idx="20">
                  <c:v>2.8852820000000001</c:v>
                </c:pt>
                <c:pt idx="21">
                  <c:v>2.8852787000000002</c:v>
                </c:pt>
                <c:pt idx="22">
                  <c:v>2.8852736999999999</c:v>
                </c:pt>
                <c:pt idx="23">
                  <c:v>2.8852793999999999</c:v>
                </c:pt>
                <c:pt idx="24">
                  <c:v>2.8852707999999998</c:v>
                </c:pt>
                <c:pt idx="25">
                  <c:v>2.8852540000000002</c:v>
                </c:pt>
                <c:pt idx="26">
                  <c:v>2.8852582</c:v>
                </c:pt>
                <c:pt idx="27">
                  <c:v>2.8852479999999998</c:v>
                </c:pt>
                <c:pt idx="28">
                  <c:v>2.8852508000000001</c:v>
                </c:pt>
                <c:pt idx="29">
                  <c:v>2.8852375000000001</c:v>
                </c:pt>
                <c:pt idx="30">
                  <c:v>2.8852297999999998</c:v>
                </c:pt>
                <c:pt idx="31">
                  <c:v>2.8852264999999999</c:v>
                </c:pt>
                <c:pt idx="32">
                  <c:v>2.8852272000000001</c:v>
                </c:pt>
                <c:pt idx="33">
                  <c:v>2.8852281999999998</c:v>
                </c:pt>
                <c:pt idx="34">
                  <c:v>2.8852121999999998</c:v>
                </c:pt>
                <c:pt idx="35">
                  <c:v>2.8851988</c:v>
                </c:pt>
                <c:pt idx="36">
                  <c:v>2.8851998000000001</c:v>
                </c:pt>
                <c:pt idx="37">
                  <c:v>2.8852083999999998</c:v>
                </c:pt>
                <c:pt idx="38">
                  <c:v>2.8851836</c:v>
                </c:pt>
                <c:pt idx="39">
                  <c:v>2.8851952999999999</c:v>
                </c:pt>
                <c:pt idx="40">
                  <c:v>2.8851988</c:v>
                </c:pt>
                <c:pt idx="41">
                  <c:v>2.8851838000000001</c:v>
                </c:pt>
                <c:pt idx="42">
                  <c:v>2.8851909999999998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814-44F7-B0E8-8BD951AEBB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5652080"/>
        <c:axId val="1005651248"/>
      </c:scatterChart>
      <c:valAx>
        <c:axId val="1005652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5651248"/>
        <c:crosses val="autoZero"/>
        <c:crossBetween val="midCat"/>
      </c:valAx>
      <c:valAx>
        <c:axId val="1005651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5652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657224</xdr:colOff>
      <xdr:row>3</xdr:row>
      <xdr:rowOff>28575</xdr:rowOff>
    </xdr:from>
    <xdr:to>
      <xdr:col>15</xdr:col>
      <xdr:colOff>314325</xdr:colOff>
      <xdr:row>19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47625</xdr:colOff>
          <xdr:row>3</xdr:row>
          <xdr:rowOff>104775</xdr:rowOff>
        </xdr:from>
        <xdr:to>
          <xdr:col>6</xdr:col>
          <xdr:colOff>85725</xdr:colOff>
          <xdr:row>3</xdr:row>
          <xdr:rowOff>390525</xdr:rowOff>
        </xdr:to>
        <xdr:sp macro="" textlink="">
          <xdr:nvSpPr>
            <xdr:cNvPr id="1025" name="Calculate C_ferrite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8"/>
  <sheetViews>
    <sheetView zoomScaleNormal="100" workbookViewId="0">
      <selection activeCell="F27" sqref="F27"/>
    </sheetView>
  </sheetViews>
  <sheetFormatPr defaultColWidth="11" defaultRowHeight="12.75"/>
  <cols>
    <col min="1" max="1" width="16.75" customWidth="1"/>
    <col min="2" max="2" width="20.875" hidden="1" customWidth="1"/>
    <col min="3" max="3" width="20.375" style="23" customWidth="1"/>
    <col min="4" max="4" width="10.5" hidden="1" customWidth="1"/>
    <col min="5" max="5" width="31.625" style="1" customWidth="1"/>
    <col min="6" max="6" width="29.125" customWidth="1"/>
    <col min="7" max="7" width="17.75" style="23" customWidth="1"/>
    <col min="8" max="8" width="14.125" hidden="1" customWidth="1"/>
    <col min="9" max="9" width="22.75" style="1" customWidth="1"/>
  </cols>
  <sheetData>
    <row r="2" spans="1:9" ht="19.5">
      <c r="A2" s="2" t="s">
        <v>19</v>
      </c>
      <c r="B2" s="3" t="s">
        <v>20</v>
      </c>
      <c r="C2" s="18" t="s">
        <v>22</v>
      </c>
      <c r="D2" s="9" t="s">
        <v>23</v>
      </c>
      <c r="E2" s="13" t="s">
        <v>26</v>
      </c>
      <c r="G2" s="18" t="s">
        <v>24</v>
      </c>
      <c r="H2" s="4" t="s">
        <v>25</v>
      </c>
      <c r="I2" s="13" t="s">
        <v>27</v>
      </c>
    </row>
    <row r="3" spans="1:9" ht="19.5">
      <c r="A3" s="5"/>
      <c r="B3" s="6"/>
      <c r="C3" s="19"/>
      <c r="D3" s="10"/>
      <c r="E3" s="16"/>
      <c r="G3" s="19"/>
      <c r="H3" s="5"/>
      <c r="I3" s="16"/>
    </row>
    <row r="4" spans="1:9" ht="19.5">
      <c r="A4" s="5" t="s">
        <v>0</v>
      </c>
      <c r="B4" s="8">
        <v>12.010999999999999</v>
      </c>
      <c r="C4" s="19">
        <v>0</v>
      </c>
      <c r="D4" s="11">
        <f t="shared" ref="D4:D22" si="0">C4/B4</f>
        <v>0</v>
      </c>
      <c r="E4" s="33">
        <f>D4/SUM(D$4:D$22)*100</f>
        <v>0</v>
      </c>
      <c r="F4" s="30"/>
      <c r="G4" s="19">
        <v>0.72537070253787106</v>
      </c>
      <c r="H4" s="5">
        <f t="shared" ref="H4:H22" si="1">G4*B4</f>
        <v>8.712427508182369</v>
      </c>
      <c r="I4" s="16">
        <f t="shared" ref="I4:I22" si="2">H4/(H$4+H$5+H$6+H$7+H$8+H$9+H$10+H$11+H$12+H$13+H$14+H$15+H$16+H$17+H$18+H$19+H$20+H$21+H$22)*100</f>
        <v>0.15999999999999998</v>
      </c>
    </row>
    <row r="5" spans="1:9" ht="19.5">
      <c r="A5" s="5" t="s">
        <v>1</v>
      </c>
      <c r="B5" s="8">
        <v>28.0855</v>
      </c>
      <c r="C5" s="19">
        <v>0.97</v>
      </c>
      <c r="D5" s="11">
        <f t="shared" si="0"/>
        <v>3.4537394741058554E-2</v>
      </c>
      <c r="E5" s="33">
        <f t="shared" ref="E5:E21" si="3">D5/SUM(D$4:D$22)*100</f>
        <v>1.9075670748952021</v>
      </c>
      <c r="F5" s="30"/>
      <c r="G5" s="19">
        <v>1.4153371136736772</v>
      </c>
      <c r="H5" s="5">
        <f t="shared" si="1"/>
        <v>39.750450506082061</v>
      </c>
      <c r="I5" s="16">
        <f t="shared" si="2"/>
        <v>0.73</v>
      </c>
    </row>
    <row r="6" spans="1:9" ht="19.5">
      <c r="A6" s="5" t="s">
        <v>2</v>
      </c>
      <c r="B6" s="8">
        <v>54.938000000000002</v>
      </c>
      <c r="C6" s="19">
        <v>1.53</v>
      </c>
      <c r="D6" s="11">
        <f t="shared" si="0"/>
        <v>2.7849575885543702E-2</v>
      </c>
      <c r="E6" s="33">
        <f t="shared" si="3"/>
        <v>1.5381859114550662</v>
      </c>
      <c r="F6" s="30"/>
      <c r="G6" s="19">
        <v>0.36673138105995357</v>
      </c>
      <c r="H6" s="5">
        <f t="shared" si="1"/>
        <v>20.147488612671729</v>
      </c>
      <c r="I6" s="16">
        <f t="shared" si="2"/>
        <v>0.37</v>
      </c>
    </row>
    <row r="7" spans="1:9" ht="19.5">
      <c r="A7" s="5" t="s">
        <v>3</v>
      </c>
      <c r="B7" s="8">
        <v>51.996000000000002</v>
      </c>
      <c r="C7" s="19">
        <v>1.54</v>
      </c>
      <c r="D7" s="11">
        <f t="shared" si="0"/>
        <v>2.9617662897145933E-2</v>
      </c>
      <c r="E7" s="33">
        <f t="shared" si="3"/>
        <v>1.6358407749492341</v>
      </c>
      <c r="F7" s="30"/>
      <c r="G7" s="19">
        <v>13.509490496330557</v>
      </c>
      <c r="H7" s="5">
        <f t="shared" si="1"/>
        <v>702.43946784720367</v>
      </c>
      <c r="I7" s="16">
        <f t="shared" si="2"/>
        <v>12.900000000000004</v>
      </c>
    </row>
    <row r="8" spans="1:9" ht="19.5">
      <c r="A8" s="5" t="s">
        <v>4</v>
      </c>
      <c r="B8" s="8">
        <v>58.69</v>
      </c>
      <c r="C8" s="19">
        <v>0.18</v>
      </c>
      <c r="D8" s="11">
        <f t="shared" si="0"/>
        <v>3.0669620037485092E-3</v>
      </c>
      <c r="E8" s="33">
        <f t="shared" si="3"/>
        <v>0.16939424013213683</v>
      </c>
      <c r="F8" s="30"/>
      <c r="G8" s="19">
        <v>4.6390076611126103E-2</v>
      </c>
      <c r="H8" s="5">
        <f t="shared" si="1"/>
        <v>2.722633596306991</v>
      </c>
      <c r="I8" s="16">
        <f t="shared" si="2"/>
        <v>5.000000000000001E-2</v>
      </c>
    </row>
    <row r="9" spans="1:9" ht="19.5">
      <c r="A9" s="5" t="s">
        <v>5</v>
      </c>
      <c r="B9" s="8">
        <v>95.94</v>
      </c>
      <c r="C9" s="19">
        <v>0.14000000000000001</v>
      </c>
      <c r="D9" s="11">
        <f t="shared" si="0"/>
        <v>1.4592453616843863E-3</v>
      </c>
      <c r="E9" s="33">
        <f t="shared" si="3"/>
        <v>8.0596942155381573E-2</v>
      </c>
      <c r="F9" s="30"/>
      <c r="G9" s="19">
        <v>3.4054203831231901E-2</v>
      </c>
      <c r="H9" s="5">
        <f t="shared" si="1"/>
        <v>3.2671603155683884</v>
      </c>
      <c r="I9" s="16">
        <f t="shared" si="2"/>
        <v>0.06</v>
      </c>
    </row>
    <row r="10" spans="1:9" ht="19.5">
      <c r="A10" s="5" t="s">
        <v>6</v>
      </c>
      <c r="B10" s="8">
        <v>183.85</v>
      </c>
      <c r="C10" s="19">
        <v>0</v>
      </c>
      <c r="D10" s="11">
        <f t="shared" si="0"/>
        <v>0</v>
      </c>
      <c r="E10" s="33">
        <f t="shared" si="3"/>
        <v>0</v>
      </c>
      <c r="F10" s="30"/>
      <c r="G10" s="19">
        <v>8.8853965612411992E-4</v>
      </c>
      <c r="H10" s="5">
        <f t="shared" si="1"/>
        <v>0.16335801577841944</v>
      </c>
      <c r="I10" s="16">
        <f t="shared" si="2"/>
        <v>3.0000000000000001E-3</v>
      </c>
    </row>
    <row r="11" spans="1:9" ht="19.5">
      <c r="A11" s="5" t="s">
        <v>7</v>
      </c>
      <c r="B11" s="8">
        <v>58.933199999999999</v>
      </c>
      <c r="C11" s="19">
        <v>0</v>
      </c>
      <c r="D11" s="11">
        <f t="shared" si="0"/>
        <v>0</v>
      </c>
      <c r="E11" s="33">
        <f t="shared" si="3"/>
        <v>0</v>
      </c>
      <c r="F11" s="30"/>
      <c r="G11" s="19">
        <v>5.5438366074952467E-3</v>
      </c>
      <c r="H11" s="5">
        <f t="shared" si="1"/>
        <v>0.32671603155683887</v>
      </c>
      <c r="I11" s="16">
        <f t="shared" si="2"/>
        <v>6.0000000000000001E-3</v>
      </c>
    </row>
    <row r="12" spans="1:9" ht="19.5">
      <c r="A12" s="5" t="s">
        <v>8</v>
      </c>
      <c r="B12" s="8">
        <v>50.941400000000002</v>
      </c>
      <c r="C12" s="19">
        <v>0</v>
      </c>
      <c r="D12" s="11">
        <f t="shared" si="0"/>
        <v>0</v>
      </c>
      <c r="E12" s="33">
        <f t="shared" si="3"/>
        <v>0</v>
      </c>
      <c r="F12" s="30"/>
      <c r="G12" s="19">
        <v>3.9550323730152145E-2</v>
      </c>
      <c r="H12" s="5">
        <f t="shared" si="1"/>
        <v>2.0147488612671727</v>
      </c>
      <c r="I12" s="16">
        <f t="shared" si="2"/>
        <v>3.6999999999999991E-2</v>
      </c>
    </row>
    <row r="13" spans="1:9" ht="19.5">
      <c r="A13" s="5" t="s">
        <v>9</v>
      </c>
      <c r="B13" s="8">
        <v>92.91</v>
      </c>
      <c r="C13" s="19">
        <v>0</v>
      </c>
      <c r="D13" s="11">
        <f t="shared" si="0"/>
        <v>0</v>
      </c>
      <c r="E13" s="33">
        <f t="shared" si="3"/>
        <v>0</v>
      </c>
      <c r="F13" s="30"/>
      <c r="G13" s="19">
        <v>6.446877528657172E-3</v>
      </c>
      <c r="H13" s="5">
        <f t="shared" si="1"/>
        <v>0.59897939118753785</v>
      </c>
      <c r="I13" s="16">
        <f t="shared" si="2"/>
        <v>1.0999999999999999E-2</v>
      </c>
    </row>
    <row r="14" spans="1:9" ht="19.5">
      <c r="A14" s="5" t="s">
        <v>10</v>
      </c>
      <c r="B14" s="8">
        <v>63.545999999999999</v>
      </c>
      <c r="C14" s="19">
        <v>0.17</v>
      </c>
      <c r="D14" s="11">
        <f t="shared" si="0"/>
        <v>2.6752273943285183E-3</v>
      </c>
      <c r="E14" s="33">
        <f t="shared" si="3"/>
        <v>0.14775798040180596</v>
      </c>
      <c r="F14" s="30"/>
      <c r="G14" s="19">
        <v>3.4276065795574739E-2</v>
      </c>
      <c r="H14" s="5">
        <f t="shared" si="1"/>
        <v>2.1781068770455922</v>
      </c>
      <c r="I14" s="16">
        <f t="shared" si="2"/>
        <v>3.9999999999999994E-2</v>
      </c>
    </row>
    <row r="15" spans="1:9" ht="19.5">
      <c r="A15" s="5" t="s">
        <v>11</v>
      </c>
      <c r="B15" s="8">
        <v>26.981539999999999</v>
      </c>
      <c r="C15" s="19">
        <v>4.1999999999999997E-3</v>
      </c>
      <c r="D15" s="11">
        <f t="shared" si="0"/>
        <v>1.5566198222933161E-4</v>
      </c>
      <c r="E15" s="33">
        <f t="shared" si="3"/>
        <v>8.5975121846869843E-3</v>
      </c>
      <c r="F15" s="30"/>
      <c r="G15" s="19">
        <v>1.8163308963656571E-2</v>
      </c>
      <c r="H15" s="5">
        <f t="shared" si="1"/>
        <v>0.49007404733525828</v>
      </c>
      <c r="I15" s="16">
        <f t="shared" si="2"/>
        <v>8.9999999999999993E-3</v>
      </c>
    </row>
    <row r="16" spans="1:9" ht="19.5">
      <c r="A16" s="5" t="s">
        <v>12</v>
      </c>
      <c r="B16" s="8">
        <v>47.88</v>
      </c>
      <c r="C16" s="19">
        <v>0</v>
      </c>
      <c r="D16" s="11">
        <f t="shared" si="0"/>
        <v>0</v>
      </c>
      <c r="E16" s="33">
        <f t="shared" si="3"/>
        <v>0</v>
      </c>
      <c r="F16" s="30"/>
      <c r="G16" s="19">
        <v>2.2745476995045869E-2</v>
      </c>
      <c r="H16" s="5">
        <f t="shared" si="1"/>
        <v>1.0890534385227963</v>
      </c>
      <c r="I16" s="16">
        <f t="shared" si="2"/>
        <v>2.0000000000000004E-2</v>
      </c>
    </row>
    <row r="17" spans="1:9" ht="19.5">
      <c r="A17" s="5" t="s">
        <v>13</v>
      </c>
      <c r="B17" s="8">
        <v>15.999000000000001</v>
      </c>
      <c r="C17" s="19">
        <v>0</v>
      </c>
      <c r="D17" s="11">
        <f t="shared" si="0"/>
        <v>0</v>
      </c>
      <c r="E17" s="33">
        <f t="shared" si="3"/>
        <v>0</v>
      </c>
      <c r="F17" s="30"/>
      <c r="G17" s="19">
        <v>0.1429471980059924</v>
      </c>
      <c r="H17" s="5">
        <f t="shared" si="1"/>
        <v>2.2870122208978723</v>
      </c>
      <c r="I17" s="16">
        <f t="shared" si="2"/>
        <v>4.2000000000000003E-2</v>
      </c>
    </row>
    <row r="18" spans="1:9" ht="19.5">
      <c r="A18" s="5" t="s">
        <v>14</v>
      </c>
      <c r="B18" s="8">
        <v>14.0067</v>
      </c>
      <c r="C18" s="19">
        <v>0</v>
      </c>
      <c r="D18" s="11">
        <f t="shared" si="0"/>
        <v>0</v>
      </c>
      <c r="E18" s="33">
        <f t="shared" si="3"/>
        <v>0</v>
      </c>
      <c r="F18" s="30"/>
      <c r="G18" s="19">
        <v>0.11274086586119889</v>
      </c>
      <c r="H18" s="5">
        <f t="shared" si="1"/>
        <v>1.5791274858580544</v>
      </c>
      <c r="I18" s="16">
        <f t="shared" si="2"/>
        <v>2.9000000000000001E-2</v>
      </c>
    </row>
    <row r="19" spans="1:9" ht="19.5">
      <c r="A19" s="5" t="s">
        <v>15</v>
      </c>
      <c r="B19" s="8">
        <v>10.81</v>
      </c>
      <c r="C19" s="19">
        <v>0</v>
      </c>
      <c r="D19" s="11">
        <f t="shared" si="0"/>
        <v>0</v>
      </c>
      <c r="E19" s="33">
        <f t="shared" si="3"/>
        <v>0</v>
      </c>
      <c r="F19" s="30"/>
      <c r="G19" s="19">
        <v>0</v>
      </c>
      <c r="H19" s="5">
        <f t="shared" si="1"/>
        <v>0</v>
      </c>
      <c r="I19" s="16">
        <f t="shared" si="2"/>
        <v>0</v>
      </c>
    </row>
    <row r="20" spans="1:9" ht="19.5">
      <c r="A20" s="5" t="s">
        <v>17</v>
      </c>
      <c r="B20" s="8">
        <v>30.973800000000001</v>
      </c>
      <c r="C20" s="19">
        <v>0</v>
      </c>
      <c r="D20" s="11">
        <f t="shared" si="0"/>
        <v>0</v>
      </c>
      <c r="E20" s="33">
        <f t="shared" si="3"/>
        <v>0</v>
      </c>
      <c r="F20" s="30"/>
      <c r="G20" s="19">
        <v>1.5822212558202681E-2</v>
      </c>
      <c r="H20" s="5">
        <f t="shared" si="1"/>
        <v>0.49007404733525822</v>
      </c>
      <c r="I20" s="16">
        <f t="shared" si="2"/>
        <v>8.9999999999999993E-3</v>
      </c>
    </row>
    <row r="21" spans="1:9" ht="19.5">
      <c r="A21" s="5" t="s">
        <v>18</v>
      </c>
      <c r="B21" s="8">
        <v>32.06</v>
      </c>
      <c r="C21" s="19">
        <v>0.14000000000000001</v>
      </c>
      <c r="D21" s="11">
        <f t="shared" si="0"/>
        <v>4.3668122270742356E-3</v>
      </c>
      <c r="E21" s="33">
        <f t="shared" si="3"/>
        <v>0.24118748067334084</v>
      </c>
      <c r="F21" s="30"/>
      <c r="G21" s="19">
        <v>1.5286152443395453E-2</v>
      </c>
      <c r="H21" s="5">
        <f t="shared" si="1"/>
        <v>0.49007404733525828</v>
      </c>
      <c r="I21" s="16">
        <f t="shared" si="2"/>
        <v>8.9999999999999993E-3</v>
      </c>
    </row>
    <row r="22" spans="1:9" ht="19.5">
      <c r="A22" s="6" t="s">
        <v>21</v>
      </c>
      <c r="B22" s="6">
        <v>55.85</v>
      </c>
      <c r="C22" s="20">
        <f>100-(C4+C5+C6+C7+C8+C9+C10+C11+C12+C13+C14+C15+C16+C17+C18+C19+C20+C21)</f>
        <v>95.325800000000001</v>
      </c>
      <c r="D22" s="12">
        <f t="shared" si="0"/>
        <v>1.7068182632050135</v>
      </c>
      <c r="E22" s="8">
        <f>D22/(D$4+D$5+D$6+D$7+D$8+D$9+D$10+D$11+D$12+D$13+D$14+D$15+D$16+D$17+D$18+D$18+D$19+D$20+D$21+D$22)*100</f>
        <v>94.270872083153151</v>
      </c>
      <c r="F22" s="30"/>
      <c r="G22" s="20">
        <f>100-(G$4+G$5+G$6+G$7+G$8+G$9+G$10+G$11+G$12+G$13+G$14+G$15+G$16+G$17+G$18+G$18+G$19+G$20+G$21)</f>
        <v>83.375474301948898</v>
      </c>
      <c r="H22" s="6">
        <f t="shared" si="1"/>
        <v>4656.5202397638459</v>
      </c>
      <c r="I22" s="8">
        <f t="shared" si="2"/>
        <v>85.515000000000001</v>
      </c>
    </row>
    <row r="23" spans="1:9" ht="19.5">
      <c r="A23" s="5"/>
      <c r="B23" s="5"/>
      <c r="C23" s="21"/>
      <c r="D23" s="5"/>
      <c r="E23" s="15"/>
    </row>
    <row r="24" spans="1:9" ht="19.5">
      <c r="A24" s="5"/>
      <c r="B24" s="5" t="s">
        <v>16</v>
      </c>
      <c r="C24" s="21"/>
      <c r="D24" s="5"/>
      <c r="E24" s="15"/>
    </row>
    <row r="25" spans="1:9" ht="19.5">
      <c r="A25" s="6" t="s">
        <v>32</v>
      </c>
      <c r="B25" s="6"/>
      <c r="C25" s="20"/>
      <c r="D25" s="6"/>
      <c r="E25" s="28"/>
      <c r="F25" s="29">
        <v>0.28664000000000001</v>
      </c>
    </row>
    <row r="26" spans="1:9" ht="19.5">
      <c r="B26" s="5"/>
      <c r="C26" s="22"/>
      <c r="D26" s="5"/>
      <c r="E26" s="15"/>
    </row>
    <row r="27" spans="1:9" ht="19.5">
      <c r="A27" s="24" t="s">
        <v>28</v>
      </c>
      <c r="B27" s="24"/>
      <c r="C27" s="25"/>
      <c r="D27" s="24"/>
      <c r="E27" s="26"/>
      <c r="F27" s="24">
        <f>F25+(POWER(F25-0.0279*E4/100,2)*(F25+0.2496*E4/100)-POWER(F25,3))/(3*(POWER(F25,2)))-0.003*E5/100+0.006*E6/100+0.007*E8/100+0.031*E9/100+0.005*E7/100+0.0096*E12/100</f>
        <v>0.28679369883006534</v>
      </c>
      <c r="G27" s="31"/>
    </row>
    <row r="28" spans="1:9" ht="19.5">
      <c r="A28" s="17"/>
      <c r="B28" s="17"/>
      <c r="C28" s="22"/>
      <c r="D28" s="17"/>
      <c r="E28" s="27"/>
      <c r="F28" s="17"/>
      <c r="G28" s="21"/>
    </row>
    <row r="29" spans="1:9" ht="19.5">
      <c r="A29" s="24" t="s">
        <v>29</v>
      </c>
      <c r="B29" s="24"/>
      <c r="C29" s="25"/>
      <c r="D29" s="24"/>
      <c r="E29" s="26"/>
      <c r="F29" s="24">
        <f>(3.578+(0.33*C4+0.00095*C6-0.0002*C8+0.0006*C7+0.0031*C9+0.0018*C12+0.0056*C15+0.0004*C11+0.0015*C14+0.0051*C13+0.0039*C16+0.0018*C10+0.022*C18))/10</f>
        <v>0.35810540199999996</v>
      </c>
      <c r="G29" s="21"/>
    </row>
    <row r="30" spans="1:9" ht="19.5">
      <c r="A30" s="5"/>
      <c r="B30" s="5"/>
      <c r="C30" s="21"/>
      <c r="D30" s="5"/>
      <c r="E30" s="15"/>
      <c r="F30" s="5"/>
      <c r="G30" s="21"/>
    </row>
    <row r="31" spans="1:9" ht="19.5">
      <c r="A31" s="7" t="s">
        <v>31</v>
      </c>
      <c r="B31" s="7"/>
      <c r="C31" s="19"/>
      <c r="D31" s="7"/>
      <c r="E31" s="14"/>
      <c r="F31" s="7">
        <v>0.01</v>
      </c>
      <c r="G31" s="21"/>
    </row>
    <row r="32" spans="1:9" ht="19.5">
      <c r="A32" s="5"/>
      <c r="B32" s="5"/>
      <c r="C32" s="21"/>
      <c r="D32" s="5"/>
      <c r="E32" s="15"/>
      <c r="F32" s="5"/>
      <c r="G32" s="21"/>
    </row>
    <row r="33" spans="1:9" ht="19.5">
      <c r="A33" s="24" t="s">
        <v>30</v>
      </c>
      <c r="B33" s="24"/>
      <c r="C33" s="25"/>
      <c r="D33" s="24"/>
      <c r="E33" s="26"/>
      <c r="F33" s="24">
        <f>POWER((POWER(F29,-3))*(2*F31*POWER(F27,3)+(1-F31)*POWER(F29,3)),1/3)-1</f>
        <v>9.1061930194591412E-5</v>
      </c>
      <c r="G33" s="32"/>
      <c r="I33" s="34">
        <v>1.17265695080748E-4</v>
      </c>
    </row>
    <row r="34" spans="1:9" ht="19.5">
      <c r="A34" s="5"/>
      <c r="B34" s="5"/>
      <c r="C34" s="21"/>
      <c r="D34" s="5"/>
      <c r="E34" s="15"/>
      <c r="F34" s="5"/>
      <c r="G34" s="21"/>
    </row>
    <row r="35" spans="1:9" ht="19.5">
      <c r="A35" s="5"/>
      <c r="B35" s="5"/>
      <c r="C35" s="21"/>
      <c r="D35" s="5"/>
      <c r="E35" s="15"/>
      <c r="F35" s="5"/>
      <c r="G35" s="21"/>
    </row>
    <row r="36" spans="1:9" ht="19.5">
      <c r="A36" s="5"/>
      <c r="B36" s="5"/>
      <c r="C36" s="21"/>
      <c r="D36" s="5"/>
      <c r="E36" s="15"/>
      <c r="F36" s="5"/>
      <c r="G36" s="21"/>
    </row>
    <row r="37" spans="1:9" ht="19.5">
      <c r="A37" s="5"/>
      <c r="B37" s="5"/>
      <c r="C37" s="21"/>
      <c r="D37" s="5"/>
      <c r="E37" s="15"/>
      <c r="F37" s="5"/>
      <c r="G37" s="21"/>
    </row>
    <row r="38" spans="1:9" ht="19.5">
      <c r="A38" s="5"/>
      <c r="B38" s="5"/>
      <c r="C38" s="21"/>
      <c r="D38" s="5"/>
      <c r="E38" s="15"/>
      <c r="F38" s="5"/>
      <c r="G38" s="21"/>
    </row>
  </sheetData>
  <phoneticPr fontId="3" type="noConversion"/>
  <pageMargins left="0.75" right="0.75" top="1" bottom="1" header="0.5" footer="0.5"/>
  <pageSetup paperSize="0" orientation="portrait" horizontalDpi="4294967292" verticalDpi="429496729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E47"/>
  <sheetViews>
    <sheetView tabSelected="1" workbookViewId="0">
      <selection activeCell="E5" sqref="E5"/>
    </sheetView>
  </sheetViews>
  <sheetFormatPr defaultRowHeight="12.75"/>
  <cols>
    <col min="1" max="1" width="11.25" customWidth="1"/>
    <col min="2" max="2" width="10.375" bestFit="1" customWidth="1"/>
    <col min="3" max="3" width="12.25" customWidth="1"/>
    <col min="4" max="4" width="14.25" customWidth="1"/>
    <col min="5" max="5" width="20.875" customWidth="1"/>
  </cols>
  <sheetData>
    <row r="1" spans="1:5" s="55" customFormat="1" ht="51">
      <c r="A1" s="55" t="s">
        <v>48</v>
      </c>
      <c r="E1" s="55" t="s">
        <v>49</v>
      </c>
    </row>
    <row r="2" spans="1:5">
      <c r="A2" s="34">
        <v>1.5400000000000002E-5</v>
      </c>
      <c r="E2">
        <v>2.86793698830065</v>
      </c>
    </row>
    <row r="4" spans="1:5" s="49" customFormat="1" ht="38.25">
      <c r="A4" s="49" t="s">
        <v>50</v>
      </c>
      <c r="B4" s="49" t="s">
        <v>47</v>
      </c>
      <c r="C4" s="49" t="s">
        <v>51</v>
      </c>
      <c r="D4" s="49" t="s">
        <v>52</v>
      </c>
      <c r="E4" s="49" t="s">
        <v>53</v>
      </c>
    </row>
    <row r="5" spans="1:5">
      <c r="A5">
        <v>400</v>
      </c>
      <c r="B5">
        <v>9.9210000000000491</v>
      </c>
      <c r="C5">
        <v>2.8835266000000002</v>
      </c>
      <c r="D5" s="64">
        <f>C5*(1-$A$2*(A5-25))</f>
        <v>2.8668742338850004</v>
      </c>
    </row>
    <row r="6" spans="1:5">
      <c r="A6">
        <v>400</v>
      </c>
      <c r="B6" s="61">
        <v>14.928000000000111</v>
      </c>
      <c r="C6" s="61">
        <v>2.8841934</v>
      </c>
      <c r="D6" s="64">
        <f t="shared" ref="D6:D47" si="0">C6*(1-$A$2*(A6-25))</f>
        <v>2.8675371831150001</v>
      </c>
    </row>
    <row r="7" spans="1:5">
      <c r="A7">
        <v>400</v>
      </c>
      <c r="B7">
        <v>19.920000000000073</v>
      </c>
      <c r="C7">
        <v>2.8845722999999999</v>
      </c>
      <c r="D7" s="64">
        <f t="shared" si="0"/>
        <v>2.8679138949674998</v>
      </c>
    </row>
    <row r="8" spans="1:5">
      <c r="A8">
        <v>400</v>
      </c>
      <c r="B8">
        <v>21.122000000000071</v>
      </c>
      <c r="C8">
        <v>2.8846655000000001</v>
      </c>
      <c r="D8" s="64">
        <f t="shared" si="0"/>
        <v>2.8680065567375004</v>
      </c>
    </row>
    <row r="9" spans="1:5">
      <c r="A9">
        <v>400</v>
      </c>
      <c r="B9">
        <v>22.307000000000016</v>
      </c>
      <c r="C9">
        <v>2.8847559999999999</v>
      </c>
      <c r="D9" s="64">
        <f t="shared" si="0"/>
        <v>2.8680965340999998</v>
      </c>
    </row>
    <row r="10" spans="1:5">
      <c r="A10">
        <v>400</v>
      </c>
      <c r="B10">
        <v>24.928000000000111</v>
      </c>
      <c r="C10">
        <v>2.8849231999999998</v>
      </c>
      <c r="D10" s="64">
        <f t="shared" si="0"/>
        <v>2.8682627685199997</v>
      </c>
    </row>
    <row r="11" spans="1:5">
      <c r="A11">
        <v>400</v>
      </c>
      <c r="B11">
        <v>27.315000000000055</v>
      </c>
      <c r="C11">
        <v>2.8850519999999999</v>
      </c>
      <c r="D11" s="64">
        <f t="shared" si="0"/>
        <v>2.8683908247000001</v>
      </c>
    </row>
    <row r="12" spans="1:5">
      <c r="A12">
        <v>400</v>
      </c>
      <c r="B12">
        <v>29.920000000000073</v>
      </c>
      <c r="C12">
        <v>2.8850772</v>
      </c>
      <c r="D12" s="64">
        <f t="shared" si="0"/>
        <v>2.8684158791700001</v>
      </c>
    </row>
    <row r="13" spans="1:5">
      <c r="A13">
        <v>400</v>
      </c>
      <c r="B13">
        <v>32.322000000000003</v>
      </c>
      <c r="C13">
        <v>2.8851613999999999</v>
      </c>
      <c r="D13" s="64">
        <f t="shared" si="0"/>
        <v>2.8684995929150001</v>
      </c>
    </row>
    <row r="14" spans="1:5">
      <c r="A14">
        <v>400</v>
      </c>
      <c r="B14">
        <v>33.524000000000001</v>
      </c>
      <c r="C14">
        <v>2.8851962000000002</v>
      </c>
      <c r="D14" s="64">
        <f t="shared" si="0"/>
        <v>2.8685341919450003</v>
      </c>
    </row>
    <row r="15" spans="1:5">
      <c r="A15">
        <v>400</v>
      </c>
      <c r="B15">
        <v>34.928000000000111</v>
      </c>
      <c r="C15">
        <v>2.8852267</v>
      </c>
      <c r="D15" s="64">
        <f t="shared" si="0"/>
        <v>2.8685645158074999</v>
      </c>
    </row>
    <row r="16" spans="1:5">
      <c r="A16">
        <v>400</v>
      </c>
      <c r="B16">
        <v>37.517000000000053</v>
      </c>
      <c r="C16">
        <v>2.885224</v>
      </c>
      <c r="D16" s="64">
        <f t="shared" si="0"/>
        <v>2.8685618314000001</v>
      </c>
    </row>
    <row r="17" spans="1:4">
      <c r="A17">
        <v>400</v>
      </c>
      <c r="B17">
        <v>39.920000000000073</v>
      </c>
      <c r="C17">
        <v>2.8852394000000001</v>
      </c>
      <c r="D17" s="64">
        <f t="shared" si="0"/>
        <v>2.8685771424650004</v>
      </c>
    </row>
    <row r="18" spans="1:4">
      <c r="A18">
        <v>400</v>
      </c>
      <c r="B18">
        <v>42.322000000000003</v>
      </c>
      <c r="C18">
        <v>2.8852536999999998</v>
      </c>
      <c r="D18" s="64">
        <f t="shared" si="0"/>
        <v>2.8685913598824997</v>
      </c>
    </row>
    <row r="19" spans="1:4">
      <c r="A19">
        <v>400</v>
      </c>
      <c r="B19">
        <v>43.929000000000087</v>
      </c>
      <c r="C19">
        <v>2.8852617999999999</v>
      </c>
      <c r="D19" s="64">
        <f t="shared" si="0"/>
        <v>2.8685994131050001</v>
      </c>
    </row>
    <row r="20" spans="1:4">
      <c r="A20">
        <v>400</v>
      </c>
      <c r="B20">
        <v>44.927000000000021</v>
      </c>
      <c r="C20">
        <v>2.8852947000000002</v>
      </c>
      <c r="D20" s="64">
        <f t="shared" si="0"/>
        <v>2.8686321231075005</v>
      </c>
    </row>
    <row r="21" spans="1:4">
      <c r="A21">
        <v>400</v>
      </c>
      <c r="B21">
        <v>47.517000000000053</v>
      </c>
      <c r="C21">
        <v>2.8851640000000001</v>
      </c>
      <c r="D21" s="64">
        <f t="shared" si="0"/>
        <v>2.8685021778999999</v>
      </c>
    </row>
    <row r="22" spans="1:4">
      <c r="A22">
        <v>400</v>
      </c>
      <c r="B22">
        <v>49.919000000000096</v>
      </c>
      <c r="C22">
        <v>2.8852923000000001</v>
      </c>
      <c r="D22" s="64">
        <f t="shared" si="0"/>
        <v>2.8686297369675002</v>
      </c>
    </row>
    <row r="23" spans="1:4">
      <c r="A23">
        <v>400</v>
      </c>
      <c r="B23">
        <v>51.526000000000067</v>
      </c>
      <c r="C23">
        <v>2.8852823000000001</v>
      </c>
      <c r="D23" s="64">
        <f t="shared" si="0"/>
        <v>2.8686197947175001</v>
      </c>
    </row>
    <row r="24" spans="1:4">
      <c r="A24">
        <v>400</v>
      </c>
      <c r="B24">
        <v>53.116999999999962</v>
      </c>
      <c r="C24">
        <v>2.8852863000000002</v>
      </c>
      <c r="D24" s="64">
        <f t="shared" si="0"/>
        <v>2.8686237716175005</v>
      </c>
    </row>
    <row r="25" spans="1:4">
      <c r="A25">
        <v>400</v>
      </c>
      <c r="B25" s="62">
        <v>56.721000000000004</v>
      </c>
      <c r="C25" s="62">
        <v>2.8852820000000001</v>
      </c>
      <c r="D25" s="64">
        <f t="shared" si="0"/>
        <v>2.86861949645</v>
      </c>
    </row>
    <row r="26" spans="1:4">
      <c r="A26">
        <v>400</v>
      </c>
      <c r="B26" s="62">
        <v>59.919000000000096</v>
      </c>
      <c r="C26" s="62">
        <v>2.8852787000000002</v>
      </c>
      <c r="D26" s="64">
        <f t="shared" si="0"/>
        <v>2.8686162155075001</v>
      </c>
    </row>
    <row r="27" spans="1:4">
      <c r="A27">
        <v>400</v>
      </c>
      <c r="B27">
        <v>64.926000000000045</v>
      </c>
      <c r="C27">
        <v>2.8852736999999999</v>
      </c>
      <c r="D27" s="64">
        <f t="shared" si="0"/>
        <v>2.8686112443825</v>
      </c>
    </row>
    <row r="28" spans="1:4">
      <c r="A28">
        <v>400</v>
      </c>
      <c r="B28">
        <v>69.918000000000006</v>
      </c>
      <c r="C28">
        <v>2.8852793999999999</v>
      </c>
      <c r="D28" s="64">
        <f t="shared" si="0"/>
        <v>2.8686169114650002</v>
      </c>
    </row>
    <row r="29" spans="1:4">
      <c r="A29">
        <v>400</v>
      </c>
      <c r="B29">
        <v>74.910000000000082</v>
      </c>
      <c r="C29">
        <v>2.8852707999999998</v>
      </c>
      <c r="D29" s="64">
        <f t="shared" si="0"/>
        <v>2.8686083611299997</v>
      </c>
    </row>
    <row r="30" spans="1:4">
      <c r="A30">
        <v>400</v>
      </c>
      <c r="B30">
        <v>79.918000000000006</v>
      </c>
      <c r="C30">
        <v>2.8852540000000002</v>
      </c>
      <c r="D30" s="64">
        <f t="shared" si="0"/>
        <v>2.8685916581500002</v>
      </c>
    </row>
    <row r="31" spans="1:4">
      <c r="A31">
        <v>400</v>
      </c>
      <c r="B31">
        <v>84.910000000000082</v>
      </c>
      <c r="C31">
        <v>2.8852582</v>
      </c>
      <c r="D31" s="64">
        <f t="shared" si="0"/>
        <v>2.8685958338950002</v>
      </c>
    </row>
    <row r="32" spans="1:4">
      <c r="A32">
        <v>400</v>
      </c>
      <c r="B32">
        <v>89.918000000000006</v>
      </c>
      <c r="C32">
        <v>2.8852479999999998</v>
      </c>
      <c r="D32" s="64">
        <f t="shared" si="0"/>
        <v>2.8685856928</v>
      </c>
    </row>
    <row r="33" spans="1:4">
      <c r="A33">
        <v>400</v>
      </c>
      <c r="B33">
        <v>94.924999999999955</v>
      </c>
      <c r="C33">
        <v>2.8852508000000001</v>
      </c>
      <c r="D33" s="64">
        <f t="shared" si="0"/>
        <v>2.8685884766300003</v>
      </c>
    </row>
    <row r="34" spans="1:4">
      <c r="A34">
        <v>400</v>
      </c>
      <c r="B34">
        <v>99.91700000000003</v>
      </c>
      <c r="C34">
        <v>2.8852375000000001</v>
      </c>
      <c r="D34" s="64">
        <f t="shared" si="0"/>
        <v>2.8685752534375002</v>
      </c>
    </row>
    <row r="35" spans="1:4">
      <c r="A35">
        <v>400</v>
      </c>
      <c r="B35">
        <v>104.92499999999995</v>
      </c>
      <c r="C35">
        <v>2.8852297999999998</v>
      </c>
      <c r="D35" s="64">
        <f t="shared" si="0"/>
        <v>2.8685675979049998</v>
      </c>
    </row>
    <row r="36" spans="1:4">
      <c r="A36">
        <v>400</v>
      </c>
      <c r="B36">
        <v>109.93200000000002</v>
      </c>
      <c r="C36">
        <v>2.8852264999999999</v>
      </c>
      <c r="D36" s="64">
        <f t="shared" si="0"/>
        <v>2.8685643169624999</v>
      </c>
    </row>
    <row r="37" spans="1:4">
      <c r="A37">
        <v>400</v>
      </c>
      <c r="B37">
        <v>119.93200000000002</v>
      </c>
      <c r="C37">
        <v>2.8852272000000001</v>
      </c>
      <c r="D37" s="64">
        <f t="shared" si="0"/>
        <v>2.86856501292</v>
      </c>
    </row>
    <row r="38" spans="1:4">
      <c r="A38">
        <v>400</v>
      </c>
      <c r="B38">
        <v>129.93200000000002</v>
      </c>
      <c r="C38">
        <v>2.8852281999999998</v>
      </c>
      <c r="D38" s="64">
        <f t="shared" si="0"/>
        <v>2.8685660071449997</v>
      </c>
    </row>
    <row r="39" spans="1:4">
      <c r="A39">
        <v>400</v>
      </c>
      <c r="B39">
        <v>149.94600000000003</v>
      </c>
      <c r="C39">
        <v>2.8852121999999998</v>
      </c>
      <c r="D39" s="64">
        <f t="shared" si="0"/>
        <v>2.8685500995449997</v>
      </c>
    </row>
    <row r="40" spans="1:4">
      <c r="A40">
        <v>400</v>
      </c>
      <c r="B40">
        <v>159.94600000000003</v>
      </c>
      <c r="C40">
        <v>2.8851988</v>
      </c>
      <c r="D40" s="64">
        <f t="shared" si="0"/>
        <v>2.8685367769300001</v>
      </c>
    </row>
    <row r="41" spans="1:4">
      <c r="A41">
        <v>400</v>
      </c>
      <c r="B41">
        <v>169.93000000000006</v>
      </c>
      <c r="C41">
        <v>2.8851998000000001</v>
      </c>
      <c r="D41" s="64">
        <f t="shared" si="0"/>
        <v>2.8685377711550002</v>
      </c>
    </row>
    <row r="42" spans="1:4">
      <c r="A42">
        <v>400</v>
      </c>
      <c r="B42">
        <v>189.92899999999997</v>
      </c>
      <c r="C42">
        <v>2.8852083999999998</v>
      </c>
      <c r="D42" s="64">
        <f t="shared" si="0"/>
        <v>2.8685463214899998</v>
      </c>
    </row>
    <row r="43" spans="1:4">
      <c r="A43">
        <v>400</v>
      </c>
      <c r="B43">
        <v>209.928</v>
      </c>
      <c r="C43">
        <v>2.8851836</v>
      </c>
      <c r="D43" s="64">
        <f t="shared" si="0"/>
        <v>2.8685216647100003</v>
      </c>
    </row>
    <row r="44" spans="1:4">
      <c r="A44">
        <v>400</v>
      </c>
      <c r="B44">
        <v>229.94299999999998</v>
      </c>
      <c r="C44">
        <v>2.8851952999999999</v>
      </c>
      <c r="D44" s="64">
        <f t="shared" si="0"/>
        <v>2.8685332971425002</v>
      </c>
    </row>
    <row r="45" spans="1:4">
      <c r="A45">
        <v>400</v>
      </c>
      <c r="B45">
        <v>249.94200000000001</v>
      </c>
      <c r="C45">
        <v>2.8851988</v>
      </c>
      <c r="D45" s="64">
        <f t="shared" si="0"/>
        <v>2.8685367769300001</v>
      </c>
    </row>
    <row r="46" spans="1:4">
      <c r="A46">
        <v>400</v>
      </c>
      <c r="B46">
        <v>269.95699999999999</v>
      </c>
      <c r="C46">
        <v>2.8851838000000001</v>
      </c>
      <c r="D46" s="64">
        <f t="shared" si="0"/>
        <v>2.8685218635550003</v>
      </c>
    </row>
    <row r="47" spans="1:4">
      <c r="A47">
        <v>400</v>
      </c>
      <c r="B47" s="61">
        <v>289.95600000000002</v>
      </c>
      <c r="C47" s="61">
        <v>2.8851909999999998</v>
      </c>
      <c r="D47" s="64">
        <f t="shared" si="0"/>
        <v>2.8685290219749997</v>
      </c>
    </row>
  </sheetData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1025" r:id="rId3" name="Calculate C_ferrite">
          <controlPr defaultSize="0" autoLine="0" r:id="rId4">
            <anchor moveWithCells="1">
              <from>
                <xdr:col>5</xdr:col>
                <xdr:colOff>47625</xdr:colOff>
                <xdr:row>3</xdr:row>
                <xdr:rowOff>104775</xdr:rowOff>
              </from>
              <to>
                <xdr:col>6</xdr:col>
                <xdr:colOff>85725</xdr:colOff>
                <xdr:row>3</xdr:row>
                <xdr:rowOff>390525</xdr:rowOff>
              </to>
            </anchor>
          </controlPr>
        </control>
      </mc:Choice>
      <mc:Fallback>
        <control shapeId="1025" r:id="rId3" name="Calculate C_ferrite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1"/>
  <sheetViews>
    <sheetView topLeftCell="A2" zoomScale="130" zoomScaleNormal="130" workbookViewId="0">
      <selection activeCell="B16" sqref="B16"/>
    </sheetView>
  </sheetViews>
  <sheetFormatPr defaultRowHeight="12.75"/>
  <cols>
    <col min="1" max="1" width="10.25" customWidth="1"/>
    <col min="2" max="3" width="9.625" style="35" customWidth="1"/>
    <col min="4" max="4" width="11.875" style="35" bestFit="1" customWidth="1"/>
    <col min="5" max="5" width="12.125" style="35" customWidth="1"/>
    <col min="6" max="8" width="9" style="35"/>
  </cols>
  <sheetData>
    <row r="1" spans="1:9" ht="13.5" thickBot="1">
      <c r="A1" s="60"/>
      <c r="B1" s="40"/>
      <c r="C1" s="40"/>
      <c r="D1" s="40"/>
      <c r="E1" s="40"/>
      <c r="F1"/>
      <c r="G1"/>
      <c r="H1"/>
    </row>
    <row r="2" spans="1:9" ht="12.75" customHeight="1">
      <c r="A2" s="56" t="s">
        <v>35</v>
      </c>
      <c r="B2" s="57"/>
      <c r="C2" s="57"/>
      <c r="D2" s="58"/>
      <c r="E2" s="59"/>
      <c r="F2"/>
      <c r="G2"/>
      <c r="H2"/>
    </row>
    <row r="3" spans="1:9" ht="42" customHeight="1">
      <c r="A3" s="36" t="s">
        <v>37</v>
      </c>
      <c r="B3" s="37"/>
      <c r="C3" s="37"/>
      <c r="D3" s="38"/>
      <c r="E3"/>
      <c r="F3"/>
      <c r="G3"/>
      <c r="H3"/>
    </row>
    <row r="4" spans="1:9">
      <c r="A4" s="39">
        <v>3.5810540199999998</v>
      </c>
      <c r="B4" s="40"/>
      <c r="C4" s="40"/>
      <c r="D4" s="41"/>
      <c r="E4"/>
      <c r="F4"/>
      <c r="G4"/>
      <c r="H4"/>
    </row>
    <row r="5" spans="1:9">
      <c r="A5" s="39"/>
      <c r="B5" s="40"/>
      <c r="C5" s="40"/>
      <c r="D5" s="41"/>
      <c r="E5"/>
      <c r="F5"/>
      <c r="G5"/>
      <c r="H5"/>
    </row>
    <row r="6" spans="1:9">
      <c r="A6" s="39" t="s">
        <v>33</v>
      </c>
      <c r="B6" s="40"/>
      <c r="C6" s="40"/>
      <c r="D6" s="41"/>
      <c r="E6"/>
      <c r="F6"/>
      <c r="G6"/>
      <c r="H6"/>
    </row>
    <row r="7" spans="1:9">
      <c r="A7" s="42">
        <v>2.2719999999999999E-5</v>
      </c>
      <c r="B7" s="53"/>
      <c r="C7" s="40"/>
      <c r="D7" s="41"/>
      <c r="E7"/>
      <c r="F7"/>
      <c r="G7"/>
      <c r="H7"/>
    </row>
    <row r="8" spans="1:9">
      <c r="A8" s="39"/>
      <c r="B8" s="40"/>
      <c r="C8" s="40"/>
      <c r="D8" s="41"/>
      <c r="E8"/>
      <c r="F8"/>
      <c r="G8"/>
      <c r="H8"/>
    </row>
    <row r="9" spans="1:9">
      <c r="A9" s="39" t="s">
        <v>34</v>
      </c>
      <c r="B9" s="40"/>
      <c r="C9" s="40" t="s">
        <v>38</v>
      </c>
      <c r="D9" s="41"/>
      <c r="E9"/>
      <c r="F9"/>
      <c r="G9"/>
      <c r="H9"/>
    </row>
    <row r="10" spans="1:9" ht="13.5" thickBot="1">
      <c r="A10" s="43">
        <v>400</v>
      </c>
      <c r="B10" s="45"/>
      <c r="C10" s="44">
        <f>A4*(1+(A10-25)*A7)</f>
        <v>3.6115646002504</v>
      </c>
      <c r="D10" s="46"/>
      <c r="E10"/>
      <c r="F10"/>
      <c r="G10"/>
      <c r="H10"/>
    </row>
    <row r="11" spans="1:9">
      <c r="B11" s="40"/>
      <c r="C11" s="40"/>
      <c r="D11" s="40"/>
      <c r="E11" s="40"/>
      <c r="F11" s="40"/>
      <c r="G11" s="40"/>
      <c r="H11" s="40"/>
    </row>
    <row r="12" spans="1:9">
      <c r="B12" s="40"/>
      <c r="C12" s="40"/>
      <c r="D12" s="40"/>
      <c r="E12" s="40"/>
      <c r="F12" s="40"/>
      <c r="G12" s="40"/>
      <c r="H12" s="40"/>
    </row>
    <row r="14" spans="1:9" ht="13.5" thickBot="1">
      <c r="A14" s="47"/>
      <c r="B14" s="47"/>
      <c r="C14" s="47"/>
      <c r="D14" s="47"/>
      <c r="E14" s="47"/>
      <c r="F14" s="47"/>
      <c r="G14" s="40"/>
      <c r="H14"/>
    </row>
    <row r="15" spans="1:9" ht="18.75" thickTop="1">
      <c r="A15" s="63" t="s">
        <v>36</v>
      </c>
      <c r="B15" s="63"/>
      <c r="C15" s="63"/>
      <c r="D15" s="63"/>
      <c r="E15" s="63"/>
      <c r="F15" s="63"/>
      <c r="G15" s="48"/>
      <c r="H15"/>
    </row>
    <row r="16" spans="1:9" ht="45.75" customHeight="1">
      <c r="A16" s="55" t="s">
        <v>45</v>
      </c>
      <c r="B16" s="49" t="s">
        <v>39</v>
      </c>
      <c r="C16" s="49" t="s">
        <v>43</v>
      </c>
      <c r="D16" s="51" t="s">
        <v>40</v>
      </c>
      <c r="E16" s="49" t="s">
        <v>41</v>
      </c>
      <c r="F16" s="54" t="s">
        <v>40</v>
      </c>
      <c r="G16" s="37" t="s">
        <v>46</v>
      </c>
      <c r="H16" s="49" t="s">
        <v>42</v>
      </c>
      <c r="I16" s="49" t="s">
        <v>44</v>
      </c>
    </row>
    <row r="17" spans="1:12">
      <c r="A17">
        <v>9.9209999999999994</v>
      </c>
      <c r="B17" s="35">
        <v>3.6168999999999998</v>
      </c>
      <c r="C17" s="50">
        <v>5.4932600000000003E-5</v>
      </c>
      <c r="D17" s="52">
        <f t="shared" ref="D17:D59" si="0">(B17-$C$10)/0.033</f>
        <v>0.16167878029090102</v>
      </c>
      <c r="E17" s="50">
        <f t="shared" ref="E17:E59" si="1">B17*(1-($A$10-25)*$A$7)</f>
        <v>3.5860840119999997</v>
      </c>
      <c r="F17" s="52">
        <f>(E17-$A$4)/0.033</f>
        <v>0.15242399999999612</v>
      </c>
      <c r="G17" s="40">
        <f>A17</f>
        <v>9.9209999999999994</v>
      </c>
      <c r="H17" s="35">
        <f>(D17+F17)/2</f>
        <v>0.15705139014544856</v>
      </c>
      <c r="I17" s="34">
        <f>C17/0.033</f>
        <v>1.6646242424242425E-3</v>
      </c>
      <c r="K17" s="34"/>
      <c r="L17" s="34"/>
    </row>
    <row r="18" spans="1:12">
      <c r="A18">
        <v>14.928000000000001</v>
      </c>
      <c r="B18" s="35">
        <v>3.6168499999999999</v>
      </c>
      <c r="C18" s="50">
        <v>4.8557699999999998E-5</v>
      </c>
      <c r="D18" s="52">
        <f t="shared" si="0"/>
        <v>0.16016362877575305</v>
      </c>
      <c r="E18" s="50">
        <f t="shared" si="1"/>
        <v>3.586034438</v>
      </c>
      <c r="F18" s="52">
        <f>(E18-$A$4)/0.033</f>
        <v>0.15092175757576221</v>
      </c>
      <c r="G18" s="40">
        <f t="shared" ref="G18:G59" si="2">A18</f>
        <v>14.928000000000001</v>
      </c>
      <c r="H18" s="35">
        <f>(D18+F18)/2</f>
        <v>0.15554269317575764</v>
      </c>
      <c r="I18" s="34">
        <f t="shared" ref="I18:I59" si="3">C18/0.033</f>
        <v>1.4714454545454545E-3</v>
      </c>
      <c r="K18" s="34"/>
      <c r="L18" s="34"/>
    </row>
    <row r="19" spans="1:12">
      <c r="A19">
        <v>19.920000000000002</v>
      </c>
      <c r="B19" s="35">
        <v>3.6168999999999998</v>
      </c>
      <c r="C19" s="50">
        <v>4.5092300000000002E-5</v>
      </c>
      <c r="D19" s="52">
        <f t="shared" si="0"/>
        <v>0.16167878029090102</v>
      </c>
      <c r="E19" s="50">
        <f t="shared" si="1"/>
        <v>3.5860840119999997</v>
      </c>
      <c r="F19" s="52">
        <f t="shared" ref="F19:F59" si="4">(E19-$A$4)/0.033</f>
        <v>0.15242399999999612</v>
      </c>
      <c r="G19" s="40">
        <f t="shared" si="2"/>
        <v>19.920000000000002</v>
      </c>
      <c r="H19" s="35">
        <f t="shared" ref="H19:H59" si="5">(D19+F19)/2</f>
        <v>0.15705139014544856</v>
      </c>
      <c r="I19" s="34">
        <f t="shared" si="3"/>
        <v>1.3664333333333334E-3</v>
      </c>
      <c r="K19" s="34"/>
      <c r="L19" s="34"/>
    </row>
    <row r="20" spans="1:12">
      <c r="A20">
        <v>21.122</v>
      </c>
      <c r="B20" s="35">
        <v>3.6169099999999998</v>
      </c>
      <c r="C20" s="50">
        <v>4.4430400000000001E-5</v>
      </c>
      <c r="D20" s="52">
        <f t="shared" si="0"/>
        <v>0.16198181059393332</v>
      </c>
      <c r="E20" s="50">
        <f t="shared" si="1"/>
        <v>3.5860939267999998</v>
      </c>
      <c r="F20" s="52">
        <f t="shared" si="4"/>
        <v>0.15272444848484829</v>
      </c>
      <c r="G20" s="40">
        <f t="shared" si="2"/>
        <v>21.122</v>
      </c>
      <c r="H20" s="35">
        <f t="shared" si="5"/>
        <v>0.15735312953939079</v>
      </c>
      <c r="I20" s="34">
        <f t="shared" si="3"/>
        <v>1.3463757575757575E-3</v>
      </c>
      <c r="K20" s="34"/>
      <c r="L20" s="34"/>
    </row>
    <row r="21" spans="1:12">
      <c r="A21">
        <v>22.306999999999999</v>
      </c>
      <c r="B21" s="35">
        <v>3.61693</v>
      </c>
      <c r="C21" s="50">
        <v>4.4220600000000001E-5</v>
      </c>
      <c r="D21" s="52">
        <f t="shared" si="0"/>
        <v>0.1625878711999979</v>
      </c>
      <c r="E21" s="50">
        <f t="shared" si="1"/>
        <v>3.5861137564000001</v>
      </c>
      <c r="F21" s="52">
        <f t="shared" si="4"/>
        <v>0.15332534545455262</v>
      </c>
      <c r="G21" s="40">
        <f t="shared" si="2"/>
        <v>22.306999999999999</v>
      </c>
      <c r="H21" s="35">
        <f t="shared" si="5"/>
        <v>0.15795660832727526</v>
      </c>
      <c r="I21" s="34">
        <f t="shared" si="3"/>
        <v>1.3400181818181817E-3</v>
      </c>
      <c r="K21" s="34"/>
      <c r="L21" s="34"/>
    </row>
    <row r="22" spans="1:12">
      <c r="A22">
        <v>24.928000000000001</v>
      </c>
      <c r="B22" s="35">
        <v>3.6169699999999998</v>
      </c>
      <c r="C22" s="50">
        <v>4.4721000000000001E-5</v>
      </c>
      <c r="D22" s="52">
        <f t="shared" si="0"/>
        <v>0.1637999924121136</v>
      </c>
      <c r="E22" s="50">
        <f t="shared" si="1"/>
        <v>3.5861534156000001</v>
      </c>
      <c r="F22" s="52">
        <f t="shared" si="4"/>
        <v>0.15452713939394783</v>
      </c>
      <c r="G22" s="40">
        <f t="shared" si="2"/>
        <v>24.928000000000001</v>
      </c>
      <c r="H22" s="35">
        <f t="shared" si="5"/>
        <v>0.15916356590303071</v>
      </c>
      <c r="I22" s="34">
        <f t="shared" si="3"/>
        <v>1.3551818181818181E-3</v>
      </c>
      <c r="K22" s="34"/>
      <c r="L22" s="34"/>
    </row>
    <row r="23" spans="1:12">
      <c r="A23">
        <v>27.315000000000001</v>
      </c>
      <c r="B23" s="35">
        <v>3.6170100000000001</v>
      </c>
      <c r="C23" s="50">
        <v>4.51932E-5</v>
      </c>
      <c r="D23" s="52">
        <f t="shared" si="0"/>
        <v>0.16501211362424273</v>
      </c>
      <c r="E23" s="50">
        <f t="shared" si="1"/>
        <v>3.5861930748000002</v>
      </c>
      <c r="F23" s="52">
        <f t="shared" si="4"/>
        <v>0.15572893333334303</v>
      </c>
      <c r="G23" s="40">
        <f t="shared" si="2"/>
        <v>27.315000000000001</v>
      </c>
      <c r="H23" s="35">
        <f t="shared" si="5"/>
        <v>0.16037052347879288</v>
      </c>
      <c r="I23" s="34">
        <f t="shared" si="3"/>
        <v>1.369490909090909E-3</v>
      </c>
      <c r="K23" s="34"/>
      <c r="L23" s="34"/>
    </row>
    <row r="24" spans="1:12">
      <c r="A24">
        <v>29.92</v>
      </c>
      <c r="B24" s="35">
        <v>3.6170599999999999</v>
      </c>
      <c r="C24" s="50">
        <v>4.6122599999999998E-5</v>
      </c>
      <c r="D24" s="52">
        <f t="shared" si="0"/>
        <v>0.16652726513939073</v>
      </c>
      <c r="E24" s="50">
        <f t="shared" si="1"/>
        <v>3.5862426487999999</v>
      </c>
      <c r="F24" s="52">
        <f t="shared" si="4"/>
        <v>0.15723117575757695</v>
      </c>
      <c r="G24" s="40">
        <f t="shared" si="2"/>
        <v>29.92</v>
      </c>
      <c r="H24" s="35">
        <f t="shared" si="5"/>
        <v>0.16187922044848385</v>
      </c>
      <c r="I24" s="34">
        <f t="shared" si="3"/>
        <v>1.3976545454545454E-3</v>
      </c>
      <c r="K24" s="34"/>
      <c r="L24" s="34"/>
    </row>
    <row r="25" spans="1:12">
      <c r="A25">
        <v>32.322000000000003</v>
      </c>
      <c r="B25" s="35">
        <v>3.6170900000000001</v>
      </c>
      <c r="C25" s="50">
        <v>4.72639E-5</v>
      </c>
      <c r="D25" s="52">
        <f t="shared" si="0"/>
        <v>0.16743635604848758</v>
      </c>
      <c r="E25" s="50">
        <f t="shared" si="1"/>
        <v>3.5862723932000002</v>
      </c>
      <c r="F25" s="52">
        <f t="shared" si="4"/>
        <v>0.15813252121213342</v>
      </c>
      <c r="G25" s="40">
        <f t="shared" si="2"/>
        <v>32.322000000000003</v>
      </c>
      <c r="H25" s="35">
        <f t="shared" si="5"/>
        <v>0.1627844386303105</v>
      </c>
      <c r="I25" s="34">
        <f t="shared" si="3"/>
        <v>1.4322393939393938E-3</v>
      </c>
      <c r="K25" s="34"/>
      <c r="L25" s="34"/>
    </row>
    <row r="26" spans="1:12">
      <c r="A26">
        <v>33.524000000000001</v>
      </c>
      <c r="B26" s="35">
        <v>3.6171000000000002</v>
      </c>
      <c r="C26" s="50">
        <v>4.8306900000000003E-5</v>
      </c>
      <c r="D26" s="52">
        <f t="shared" si="0"/>
        <v>0.16773938635151989</v>
      </c>
      <c r="E26" s="50">
        <f t="shared" si="1"/>
        <v>3.5862823080000004</v>
      </c>
      <c r="F26" s="52">
        <f t="shared" si="4"/>
        <v>0.15843296969698559</v>
      </c>
      <c r="G26" s="40">
        <f t="shared" si="2"/>
        <v>33.524000000000001</v>
      </c>
      <c r="H26" s="35">
        <f t="shared" si="5"/>
        <v>0.16308617802425274</v>
      </c>
      <c r="I26" s="34">
        <f t="shared" si="3"/>
        <v>1.4638454545454545E-3</v>
      </c>
      <c r="K26" s="34"/>
      <c r="L26" s="34"/>
    </row>
    <row r="27" spans="1:12">
      <c r="A27">
        <v>34.927999999999997</v>
      </c>
      <c r="B27" s="35">
        <v>3.61713</v>
      </c>
      <c r="C27" s="50">
        <v>4.9626300000000003E-5</v>
      </c>
      <c r="D27" s="52">
        <f t="shared" si="0"/>
        <v>0.16864847726060328</v>
      </c>
      <c r="E27" s="50">
        <f t="shared" si="1"/>
        <v>3.5863120523999998</v>
      </c>
      <c r="F27" s="52">
        <f t="shared" si="4"/>
        <v>0.15933431515151517</v>
      </c>
      <c r="G27" s="40">
        <f t="shared" si="2"/>
        <v>34.927999999999997</v>
      </c>
      <c r="H27" s="35">
        <f t="shared" si="5"/>
        <v>0.16399139620605924</v>
      </c>
      <c r="I27" s="34">
        <f t="shared" si="3"/>
        <v>1.5038272727272727E-3</v>
      </c>
      <c r="K27" s="34"/>
      <c r="L27" s="34"/>
    </row>
    <row r="28" spans="1:12">
      <c r="A28">
        <v>37.517000000000003</v>
      </c>
      <c r="B28" s="35">
        <v>3.6171700000000002</v>
      </c>
      <c r="C28" s="50">
        <v>5.1655800000000001E-5</v>
      </c>
      <c r="D28" s="52">
        <f t="shared" si="0"/>
        <v>0.16986059847273244</v>
      </c>
      <c r="E28" s="50">
        <f t="shared" si="1"/>
        <v>3.5863517116000003</v>
      </c>
      <c r="F28" s="52">
        <f t="shared" si="4"/>
        <v>0.16053610909092383</v>
      </c>
      <c r="G28" s="40">
        <f t="shared" si="2"/>
        <v>37.517000000000003</v>
      </c>
      <c r="H28" s="35">
        <f t="shared" si="5"/>
        <v>0.16519835378182812</v>
      </c>
      <c r="I28" s="34">
        <f t="shared" si="3"/>
        <v>1.5653272727272727E-3</v>
      </c>
      <c r="K28" s="34"/>
      <c r="L28" s="34"/>
    </row>
    <row r="29" spans="1:12">
      <c r="A29">
        <v>39.92</v>
      </c>
      <c r="B29" s="35">
        <v>3.6171899999999999</v>
      </c>
      <c r="C29" s="50">
        <v>5.4431600000000002E-5</v>
      </c>
      <c r="D29" s="52">
        <f t="shared" si="0"/>
        <v>0.17046665907878356</v>
      </c>
      <c r="E29" s="50">
        <f t="shared" si="1"/>
        <v>3.5863715412000001</v>
      </c>
      <c r="F29" s="52">
        <f t="shared" si="4"/>
        <v>0.16113700606061471</v>
      </c>
      <c r="G29" s="40">
        <f t="shared" si="2"/>
        <v>39.92</v>
      </c>
      <c r="H29" s="35">
        <f t="shared" si="5"/>
        <v>0.16580183256969913</v>
      </c>
      <c r="I29" s="34">
        <f t="shared" si="3"/>
        <v>1.6494424242424243E-3</v>
      </c>
      <c r="K29" s="34"/>
      <c r="L29" s="34"/>
    </row>
    <row r="30" spans="1:12">
      <c r="A30">
        <v>42.322000000000003</v>
      </c>
      <c r="B30" s="35">
        <v>3.6172300000000002</v>
      </c>
      <c r="C30" s="50">
        <v>5.73478E-5</v>
      </c>
      <c r="D30" s="52">
        <f t="shared" si="0"/>
        <v>0.17167878029091271</v>
      </c>
      <c r="E30" s="50">
        <f t="shared" si="1"/>
        <v>3.5864112004000002</v>
      </c>
      <c r="F30" s="52">
        <f t="shared" si="4"/>
        <v>0.16233880000000991</v>
      </c>
      <c r="G30" s="40">
        <f t="shared" si="2"/>
        <v>42.322000000000003</v>
      </c>
      <c r="H30" s="35">
        <f t="shared" si="5"/>
        <v>0.16700879014546133</v>
      </c>
      <c r="I30" s="34">
        <f t="shared" si="3"/>
        <v>1.7378121212121211E-3</v>
      </c>
      <c r="K30" s="34"/>
      <c r="L30" s="34"/>
    </row>
    <row r="31" spans="1:12">
      <c r="A31">
        <v>43.929000000000002</v>
      </c>
      <c r="B31" s="35">
        <v>3.6172599999999999</v>
      </c>
      <c r="C31" s="50">
        <v>5.9608499999999997E-5</v>
      </c>
      <c r="D31" s="52">
        <f t="shared" si="0"/>
        <v>0.17258787119999611</v>
      </c>
      <c r="E31" s="50">
        <f t="shared" si="1"/>
        <v>3.5864409448000001</v>
      </c>
      <c r="F31" s="52">
        <f t="shared" si="4"/>
        <v>0.16324014545455295</v>
      </c>
      <c r="G31" s="40">
        <f t="shared" si="2"/>
        <v>43.929000000000002</v>
      </c>
      <c r="H31" s="35">
        <f t="shared" si="5"/>
        <v>0.16791400832727454</v>
      </c>
      <c r="I31" s="34">
        <f t="shared" si="3"/>
        <v>1.8063181818181817E-3</v>
      </c>
      <c r="K31" s="34"/>
      <c r="L31" s="34"/>
    </row>
    <row r="32" spans="1:12">
      <c r="A32">
        <v>44.927</v>
      </c>
      <c r="B32" s="35">
        <v>3.6172900000000001</v>
      </c>
      <c r="C32" s="50">
        <v>6.1624999999999994E-5</v>
      </c>
      <c r="D32" s="52">
        <f t="shared" si="0"/>
        <v>0.17349696210909299</v>
      </c>
      <c r="E32" s="50">
        <f t="shared" si="1"/>
        <v>3.5864706892</v>
      </c>
      <c r="F32" s="52">
        <f t="shared" si="4"/>
        <v>0.16414149090909599</v>
      </c>
      <c r="G32" s="40">
        <f t="shared" si="2"/>
        <v>44.927</v>
      </c>
      <c r="H32" s="35">
        <f t="shared" si="5"/>
        <v>0.16881922650909448</v>
      </c>
      <c r="I32" s="34">
        <f t="shared" si="3"/>
        <v>1.867424242424242E-3</v>
      </c>
      <c r="K32" s="34"/>
      <c r="L32" s="34"/>
    </row>
    <row r="33" spans="1:12">
      <c r="A33">
        <v>47.517000000000003</v>
      </c>
      <c r="B33" s="35">
        <v>3.6173899999999999</v>
      </c>
      <c r="C33" s="50">
        <v>7.6553399999999998E-5</v>
      </c>
      <c r="D33" s="52">
        <f t="shared" si="0"/>
        <v>0.17652726513938893</v>
      </c>
      <c r="E33" s="50">
        <f t="shared" si="1"/>
        <v>3.5865698371999999</v>
      </c>
      <c r="F33" s="52">
        <f t="shared" si="4"/>
        <v>0.16714597575757728</v>
      </c>
      <c r="G33" s="40">
        <f t="shared" si="2"/>
        <v>47.517000000000003</v>
      </c>
      <c r="H33" s="35">
        <f t="shared" si="5"/>
        <v>0.17183662044848311</v>
      </c>
      <c r="I33" s="34">
        <f t="shared" si="3"/>
        <v>2.3197999999999999E-3</v>
      </c>
      <c r="K33" s="34"/>
      <c r="L33" s="34"/>
    </row>
    <row r="34" spans="1:12">
      <c r="A34">
        <v>49.918999999999997</v>
      </c>
      <c r="B34" s="35">
        <v>3.6174300000000001</v>
      </c>
      <c r="C34" s="50">
        <v>6.8948099999999998E-5</v>
      </c>
      <c r="D34" s="52">
        <f t="shared" si="0"/>
        <v>0.17773938635151809</v>
      </c>
      <c r="E34" s="50">
        <f t="shared" si="1"/>
        <v>3.5866094964000004</v>
      </c>
      <c r="F34" s="52">
        <f t="shared" si="4"/>
        <v>0.16834776969698595</v>
      </c>
      <c r="G34" s="40">
        <f t="shared" si="2"/>
        <v>49.918999999999997</v>
      </c>
      <c r="H34" s="35">
        <f t="shared" si="5"/>
        <v>0.17304357802425202</v>
      </c>
      <c r="I34" s="34">
        <f t="shared" si="3"/>
        <v>2.0893363636363634E-3</v>
      </c>
      <c r="K34" s="34"/>
      <c r="L34" s="34"/>
    </row>
    <row r="35" spans="1:12">
      <c r="A35">
        <v>51.526000000000003</v>
      </c>
      <c r="B35" s="35">
        <v>3.61748</v>
      </c>
      <c r="C35" s="50">
        <v>7.1661699999999999E-5</v>
      </c>
      <c r="D35" s="52">
        <f t="shared" si="0"/>
        <v>0.17925453786666609</v>
      </c>
      <c r="E35" s="50">
        <f t="shared" si="1"/>
        <v>3.5866590704000001</v>
      </c>
      <c r="F35" s="52">
        <f t="shared" si="4"/>
        <v>0.16985001212121986</v>
      </c>
      <c r="G35" s="40">
        <f t="shared" si="2"/>
        <v>51.526000000000003</v>
      </c>
      <c r="H35" s="35">
        <f t="shared" si="5"/>
        <v>0.17455227499394299</v>
      </c>
      <c r="I35" s="34">
        <f t="shared" si="3"/>
        <v>2.1715666666666665E-3</v>
      </c>
      <c r="K35" s="34"/>
      <c r="L35" s="34"/>
    </row>
    <row r="36" spans="1:12">
      <c r="A36">
        <v>53.116999999999997</v>
      </c>
      <c r="B36" s="35">
        <v>3.6175299999999999</v>
      </c>
      <c r="C36" s="50">
        <v>7.4633899999999997E-5</v>
      </c>
      <c r="D36" s="52">
        <f t="shared" si="0"/>
        <v>0.18076968938181406</v>
      </c>
      <c r="E36" s="50">
        <f t="shared" si="1"/>
        <v>3.5867086443999998</v>
      </c>
      <c r="F36" s="52">
        <f t="shared" si="4"/>
        <v>0.17135225454545377</v>
      </c>
      <c r="G36" s="40">
        <f t="shared" si="2"/>
        <v>53.116999999999997</v>
      </c>
      <c r="H36" s="35">
        <f t="shared" si="5"/>
        <v>0.17606097196363391</v>
      </c>
      <c r="I36" s="34">
        <f t="shared" si="3"/>
        <v>2.261633333333333E-3</v>
      </c>
      <c r="K36" s="34"/>
      <c r="L36" s="34"/>
    </row>
    <row r="37" spans="1:12">
      <c r="A37">
        <v>56.720999999999997</v>
      </c>
      <c r="B37" s="35">
        <v>3.6176599999999999</v>
      </c>
      <c r="C37" s="50">
        <v>8.1298599999999994E-5</v>
      </c>
      <c r="D37" s="52">
        <f t="shared" si="0"/>
        <v>0.18470908332120689</v>
      </c>
      <c r="E37" s="50">
        <f t="shared" si="1"/>
        <v>3.5868375368000001</v>
      </c>
      <c r="F37" s="52">
        <f t="shared" si="4"/>
        <v>0.17525808484849154</v>
      </c>
      <c r="G37" s="40">
        <f t="shared" si="2"/>
        <v>56.720999999999997</v>
      </c>
      <c r="H37" s="35">
        <f t="shared" si="5"/>
        <v>0.17998358408484921</v>
      </c>
      <c r="I37" s="34">
        <f t="shared" si="3"/>
        <v>2.463593939393939E-3</v>
      </c>
      <c r="K37" s="34"/>
      <c r="L37" s="34"/>
    </row>
    <row r="38" spans="1:12">
      <c r="A38">
        <v>59.918999999999997</v>
      </c>
      <c r="B38" s="35">
        <v>3.6177999999999999</v>
      </c>
      <c r="C38" s="50">
        <v>8.7857999999999998E-5</v>
      </c>
      <c r="D38" s="52">
        <f t="shared" si="0"/>
        <v>0.18895150756363202</v>
      </c>
      <c r="E38" s="50">
        <f t="shared" si="1"/>
        <v>3.586976344</v>
      </c>
      <c r="F38" s="52">
        <f t="shared" si="4"/>
        <v>0.17946436363636803</v>
      </c>
      <c r="G38" s="40">
        <f t="shared" si="2"/>
        <v>59.918999999999997</v>
      </c>
      <c r="H38" s="35">
        <f t="shared" si="5"/>
        <v>0.18420793560000004</v>
      </c>
      <c r="I38" s="34">
        <f t="shared" si="3"/>
        <v>2.6623636363636363E-3</v>
      </c>
      <c r="K38" s="34"/>
      <c r="L38" s="34"/>
    </row>
    <row r="39" spans="1:12">
      <c r="A39">
        <v>64.926000000000002</v>
      </c>
      <c r="B39" s="35">
        <v>3.6180300000000001</v>
      </c>
      <c r="C39" s="50">
        <v>9.8618700000000005E-5</v>
      </c>
      <c r="D39" s="52">
        <f t="shared" si="0"/>
        <v>0.19592120453333428</v>
      </c>
      <c r="E39" s="50">
        <f t="shared" si="1"/>
        <v>3.5872043844000001</v>
      </c>
      <c r="F39" s="52">
        <f t="shared" si="4"/>
        <v>0.1863746787878871</v>
      </c>
      <c r="G39" s="40">
        <f t="shared" si="2"/>
        <v>64.926000000000002</v>
      </c>
      <c r="H39" s="35">
        <f t="shared" si="5"/>
        <v>0.19114794166061069</v>
      </c>
      <c r="I39" s="34">
        <f t="shared" si="3"/>
        <v>2.9884454545454544E-3</v>
      </c>
      <c r="K39" s="34"/>
      <c r="L39" s="34"/>
    </row>
    <row r="40" spans="1:12">
      <c r="A40">
        <v>69.918000000000006</v>
      </c>
      <c r="B40" s="35">
        <v>3.6183100000000001</v>
      </c>
      <c r="C40" s="50">
        <v>1.1003299999999999E-4</v>
      </c>
      <c r="D40" s="52">
        <f t="shared" si="0"/>
        <v>0.20440605301818451</v>
      </c>
      <c r="E40" s="50">
        <f t="shared" si="1"/>
        <v>3.5874819988000004</v>
      </c>
      <c r="F40" s="52">
        <f t="shared" si="4"/>
        <v>0.19478723636365353</v>
      </c>
      <c r="G40" s="40">
        <f t="shared" si="2"/>
        <v>69.918000000000006</v>
      </c>
      <c r="H40" s="35">
        <f t="shared" si="5"/>
        <v>0.19959664469091903</v>
      </c>
      <c r="I40" s="34">
        <f t="shared" si="3"/>
        <v>3.3343333333333328E-3</v>
      </c>
      <c r="K40" s="34"/>
      <c r="L40" s="34"/>
    </row>
    <row r="41" spans="1:12">
      <c r="A41">
        <v>74.91</v>
      </c>
      <c r="B41" s="35">
        <v>3.6186400000000001</v>
      </c>
      <c r="C41" s="50">
        <v>1.2150999999999999E-4</v>
      </c>
      <c r="D41" s="52">
        <f t="shared" si="0"/>
        <v>0.21440605301818275</v>
      </c>
      <c r="E41" s="50">
        <f t="shared" si="1"/>
        <v>3.5878091872</v>
      </c>
      <c r="F41" s="52">
        <f t="shared" si="4"/>
        <v>0.2047020363636404</v>
      </c>
      <c r="G41" s="40">
        <f t="shared" si="2"/>
        <v>74.91</v>
      </c>
      <c r="H41" s="35">
        <f t="shared" si="5"/>
        <v>0.20955404469091157</v>
      </c>
      <c r="I41" s="34">
        <f t="shared" si="3"/>
        <v>3.6821212121212117E-3</v>
      </c>
      <c r="K41" s="34"/>
      <c r="L41" s="34"/>
    </row>
    <row r="42" spans="1:12">
      <c r="A42">
        <v>79.918000000000006</v>
      </c>
      <c r="B42" s="35">
        <v>3.6190500000000001</v>
      </c>
      <c r="C42" s="50">
        <v>1.33941E-4</v>
      </c>
      <c r="D42" s="52">
        <f t="shared" si="0"/>
        <v>0.22683029544242581</v>
      </c>
      <c r="E42" s="50">
        <f t="shared" si="1"/>
        <v>3.5882156940000001</v>
      </c>
      <c r="F42" s="52">
        <f t="shared" si="4"/>
        <v>0.21702042424243118</v>
      </c>
      <c r="G42" s="40">
        <f t="shared" si="2"/>
        <v>79.918000000000006</v>
      </c>
      <c r="H42" s="35">
        <f t="shared" si="5"/>
        <v>0.2219253598424285</v>
      </c>
      <c r="I42" s="34">
        <f t="shared" si="3"/>
        <v>4.0588181818181817E-3</v>
      </c>
      <c r="K42" s="34"/>
      <c r="L42" s="34"/>
    </row>
    <row r="43" spans="1:12">
      <c r="A43">
        <v>84.91</v>
      </c>
      <c r="B43" s="35">
        <v>3.6195300000000001</v>
      </c>
      <c r="C43" s="50">
        <v>1.4625700000000001E-4</v>
      </c>
      <c r="D43" s="52">
        <f t="shared" si="0"/>
        <v>0.24137574998788144</v>
      </c>
      <c r="E43" s="50">
        <f t="shared" si="1"/>
        <v>3.5886916044000001</v>
      </c>
      <c r="F43" s="52">
        <f t="shared" si="4"/>
        <v>0.23144195151516017</v>
      </c>
      <c r="G43" s="40">
        <f t="shared" si="2"/>
        <v>84.91</v>
      </c>
      <c r="H43" s="35">
        <f t="shared" si="5"/>
        <v>0.23640885075152079</v>
      </c>
      <c r="I43" s="34">
        <f t="shared" si="3"/>
        <v>4.4320303030303031E-3</v>
      </c>
      <c r="K43" s="34"/>
      <c r="L43" s="34"/>
    </row>
    <row r="44" spans="1:12">
      <c r="A44">
        <v>89.918000000000006</v>
      </c>
      <c r="B44" s="35">
        <v>3.6200800000000002</v>
      </c>
      <c r="C44" s="50">
        <v>1.59013E-4</v>
      </c>
      <c r="D44" s="52">
        <f t="shared" si="0"/>
        <v>0.25804241665454963</v>
      </c>
      <c r="E44" s="50">
        <f t="shared" si="1"/>
        <v>3.5892369184000001</v>
      </c>
      <c r="F44" s="52">
        <f t="shared" si="4"/>
        <v>0.24796661818182741</v>
      </c>
      <c r="G44" s="40">
        <f t="shared" si="2"/>
        <v>89.918000000000006</v>
      </c>
      <c r="H44" s="35">
        <f t="shared" si="5"/>
        <v>0.25300451741818852</v>
      </c>
      <c r="I44" s="34">
        <f t="shared" si="3"/>
        <v>4.8185757575757576E-3</v>
      </c>
      <c r="K44" s="34"/>
      <c r="L44" s="34"/>
    </row>
    <row r="45" spans="1:12">
      <c r="A45">
        <v>94.924999999999997</v>
      </c>
      <c r="B45" s="35">
        <v>3.6207199999999999</v>
      </c>
      <c r="C45" s="50">
        <v>1.7183000000000001E-4</v>
      </c>
      <c r="D45" s="52">
        <f t="shared" si="0"/>
        <v>0.27743635604848155</v>
      </c>
      <c r="E45" s="50">
        <f t="shared" si="1"/>
        <v>3.5898714655999999</v>
      </c>
      <c r="F45" s="52">
        <f t="shared" si="4"/>
        <v>0.26719532121212375</v>
      </c>
      <c r="G45" s="40">
        <f t="shared" si="2"/>
        <v>94.924999999999997</v>
      </c>
      <c r="H45" s="35">
        <f t="shared" si="5"/>
        <v>0.27231583863030262</v>
      </c>
      <c r="I45" s="34">
        <f t="shared" si="3"/>
        <v>5.2069696969696969E-3</v>
      </c>
      <c r="K45" s="34"/>
      <c r="L45" s="34"/>
    </row>
    <row r="46" spans="1:12">
      <c r="A46">
        <v>99.917000000000002</v>
      </c>
      <c r="B46" s="35">
        <v>3.6214499999999998</v>
      </c>
      <c r="C46" s="50">
        <v>1.8452299999999999E-4</v>
      </c>
      <c r="D46" s="52">
        <f t="shared" si="0"/>
        <v>0.29955756816969054</v>
      </c>
      <c r="E46" s="50">
        <f t="shared" si="1"/>
        <v>3.5905952459999999</v>
      </c>
      <c r="F46" s="52">
        <f t="shared" si="4"/>
        <v>0.28912806060606266</v>
      </c>
      <c r="G46" s="40">
        <f t="shared" si="2"/>
        <v>99.917000000000002</v>
      </c>
      <c r="H46" s="35">
        <f t="shared" si="5"/>
        <v>0.29434281438787657</v>
      </c>
      <c r="I46" s="34">
        <f t="shared" si="3"/>
        <v>5.5916060606060599E-3</v>
      </c>
      <c r="K46" s="34"/>
      <c r="L46" s="34"/>
    </row>
    <row r="47" spans="1:12">
      <c r="A47">
        <v>104.925</v>
      </c>
      <c r="B47" s="35">
        <v>3.6221399999999999</v>
      </c>
      <c r="C47" s="50">
        <v>1.9386699999999999E-4</v>
      </c>
      <c r="D47" s="52">
        <f t="shared" si="0"/>
        <v>0.32046665907878386</v>
      </c>
      <c r="E47" s="50">
        <f t="shared" si="1"/>
        <v>3.5912793671999999</v>
      </c>
      <c r="F47" s="52">
        <f t="shared" si="4"/>
        <v>0.3098590060606064</v>
      </c>
      <c r="G47" s="40">
        <f t="shared" si="2"/>
        <v>104.925</v>
      </c>
      <c r="H47" s="35">
        <f t="shared" si="5"/>
        <v>0.31516283256969513</v>
      </c>
      <c r="I47" s="34">
        <f t="shared" si="3"/>
        <v>5.8747575757575748E-3</v>
      </c>
      <c r="L47" s="34"/>
    </row>
    <row r="48" spans="1:12">
      <c r="A48">
        <v>109.932</v>
      </c>
      <c r="B48" s="35">
        <v>3.62296</v>
      </c>
      <c r="C48" s="50">
        <v>2.04656E-4</v>
      </c>
      <c r="D48" s="52">
        <f t="shared" si="0"/>
        <v>0.34531514392726997</v>
      </c>
      <c r="E48" s="50">
        <f t="shared" si="1"/>
        <v>3.5920923808</v>
      </c>
      <c r="F48" s="52">
        <f t="shared" si="4"/>
        <v>0.3344957818181879</v>
      </c>
      <c r="G48" s="40">
        <f t="shared" si="2"/>
        <v>109.932</v>
      </c>
      <c r="H48" s="35">
        <f t="shared" si="5"/>
        <v>0.33990546287272894</v>
      </c>
      <c r="I48" s="34">
        <f t="shared" si="3"/>
        <v>6.201696969696969E-3</v>
      </c>
      <c r="L48" s="34"/>
    </row>
    <row r="49" spans="1:12">
      <c r="A49">
        <v>119.932</v>
      </c>
      <c r="B49" s="35">
        <v>3.6243500000000002</v>
      </c>
      <c r="C49" s="50">
        <v>2.17118E-4</v>
      </c>
      <c r="D49" s="52">
        <f t="shared" si="0"/>
        <v>0.38743635604848892</v>
      </c>
      <c r="E49" s="50">
        <f t="shared" si="1"/>
        <v>3.5934705380000005</v>
      </c>
      <c r="F49" s="52">
        <f t="shared" si="4"/>
        <v>0.37625812121214103</v>
      </c>
      <c r="G49" s="40">
        <f t="shared" si="2"/>
        <v>119.932</v>
      </c>
      <c r="H49" s="35">
        <f t="shared" si="5"/>
        <v>0.381847238630315</v>
      </c>
      <c r="I49" s="34">
        <f t="shared" si="3"/>
        <v>6.5793333333333329E-3</v>
      </c>
      <c r="L49" s="34"/>
    </row>
    <row r="50" spans="1:12">
      <c r="A50">
        <v>129.93199999999999</v>
      </c>
      <c r="B50" s="35">
        <v>3.62561</v>
      </c>
      <c r="C50" s="50">
        <v>2.2415299999999999E-4</v>
      </c>
      <c r="D50" s="52">
        <f t="shared" si="0"/>
        <v>0.42561817423030157</v>
      </c>
      <c r="E50" s="50">
        <f t="shared" si="1"/>
        <v>3.5947198028000003</v>
      </c>
      <c r="F50" s="52">
        <f t="shared" si="4"/>
        <v>0.41411463030304285</v>
      </c>
      <c r="G50" s="40">
        <f t="shared" si="2"/>
        <v>129.93199999999999</v>
      </c>
      <c r="H50" s="35">
        <f t="shared" si="5"/>
        <v>0.41986640226667221</v>
      </c>
      <c r="I50" s="34">
        <f t="shared" si="3"/>
        <v>6.792515151515151E-3</v>
      </c>
      <c r="L50" s="34"/>
    </row>
    <row r="51" spans="1:12">
      <c r="A51">
        <v>149.946</v>
      </c>
      <c r="B51" s="35">
        <v>3.6274299999999999</v>
      </c>
      <c r="C51" s="50">
        <v>2.2989899999999999E-4</v>
      </c>
      <c r="D51" s="52">
        <f t="shared" si="0"/>
        <v>0.48076968938181464</v>
      </c>
      <c r="E51" s="50">
        <f t="shared" si="1"/>
        <v>3.5965242964000002</v>
      </c>
      <c r="F51" s="52">
        <f t="shared" si="4"/>
        <v>0.46879625454546409</v>
      </c>
      <c r="G51" s="40">
        <f t="shared" si="2"/>
        <v>149.946</v>
      </c>
      <c r="H51" s="35">
        <f t="shared" si="5"/>
        <v>0.47478297196363939</v>
      </c>
      <c r="I51" s="34">
        <f t="shared" si="3"/>
        <v>6.9666363636363632E-3</v>
      </c>
      <c r="L51" s="34"/>
    </row>
    <row r="52" spans="1:12">
      <c r="A52">
        <v>159.946</v>
      </c>
      <c r="B52" s="35">
        <v>3.6281400000000001</v>
      </c>
      <c r="C52" s="50">
        <v>2.3146199999999999E-4</v>
      </c>
      <c r="D52" s="52">
        <f t="shared" si="0"/>
        <v>0.50228484089697256</v>
      </c>
      <c r="E52" s="50">
        <f t="shared" si="1"/>
        <v>3.5972282472000003</v>
      </c>
      <c r="F52" s="52">
        <f t="shared" si="4"/>
        <v>0.49012809696971216</v>
      </c>
      <c r="G52" s="40">
        <f t="shared" si="2"/>
        <v>159.946</v>
      </c>
      <c r="H52" s="35">
        <f t="shared" si="5"/>
        <v>0.49620646893334236</v>
      </c>
      <c r="I52" s="34">
        <f t="shared" si="3"/>
        <v>7.0139999999999994E-3</v>
      </c>
      <c r="L52" s="34"/>
    </row>
    <row r="53" spans="1:12">
      <c r="A53">
        <v>169.93</v>
      </c>
      <c r="B53" s="35">
        <v>3.6287400000000001</v>
      </c>
      <c r="C53" s="50">
        <v>2.3353299999999999E-4</v>
      </c>
      <c r="D53" s="52">
        <f t="shared" si="0"/>
        <v>0.52046665907878875</v>
      </c>
      <c r="E53" s="50">
        <f t="shared" si="1"/>
        <v>3.5978231352000001</v>
      </c>
      <c r="F53" s="52">
        <f t="shared" si="4"/>
        <v>0.50815500606061326</v>
      </c>
      <c r="G53" s="40">
        <f t="shared" si="2"/>
        <v>169.93</v>
      </c>
      <c r="H53" s="35">
        <f t="shared" si="5"/>
        <v>0.514310832569701</v>
      </c>
      <c r="I53" s="34">
        <f t="shared" si="3"/>
        <v>7.0767575757575748E-3</v>
      </c>
      <c r="L53" s="34"/>
    </row>
    <row r="54" spans="1:12">
      <c r="A54">
        <v>189.929</v>
      </c>
      <c r="B54" s="35">
        <v>3.62968</v>
      </c>
      <c r="C54" s="50">
        <v>2.3154999999999999E-4</v>
      </c>
      <c r="D54" s="52">
        <f t="shared" si="0"/>
        <v>0.54895150756363542</v>
      </c>
      <c r="E54" s="50">
        <f t="shared" si="1"/>
        <v>3.5987551263999999</v>
      </c>
      <c r="F54" s="52">
        <f t="shared" si="4"/>
        <v>0.53639716363636691</v>
      </c>
      <c r="G54" s="40">
        <f t="shared" si="2"/>
        <v>189.929</v>
      </c>
      <c r="H54" s="35">
        <f t="shared" si="5"/>
        <v>0.54267433560000122</v>
      </c>
      <c r="I54" s="34">
        <f t="shared" si="3"/>
        <v>7.0166666666666658E-3</v>
      </c>
    </row>
    <row r="55" spans="1:12">
      <c r="A55">
        <v>209.928</v>
      </c>
      <c r="B55" s="35">
        <v>3.6302599999999998</v>
      </c>
      <c r="C55" s="50">
        <v>2.3191499999999999E-4</v>
      </c>
      <c r="D55" s="52">
        <f t="shared" si="0"/>
        <v>0.566527265139387</v>
      </c>
      <c r="E55" s="50">
        <f t="shared" si="1"/>
        <v>3.5993301847999999</v>
      </c>
      <c r="F55" s="52">
        <f t="shared" si="4"/>
        <v>0.55382317575757722</v>
      </c>
      <c r="G55" s="40">
        <f t="shared" si="2"/>
        <v>209.928</v>
      </c>
      <c r="H55" s="35">
        <f t="shared" si="5"/>
        <v>0.56017522044848211</v>
      </c>
      <c r="I55" s="34">
        <f t="shared" si="3"/>
        <v>7.0277272727272723E-3</v>
      </c>
    </row>
    <row r="56" spans="1:12">
      <c r="A56">
        <v>229.94300000000001</v>
      </c>
      <c r="B56" s="35">
        <v>3.6307399999999999</v>
      </c>
      <c r="C56" s="50">
        <v>2.3098899999999999E-4</v>
      </c>
      <c r="D56" s="52">
        <f t="shared" si="0"/>
        <v>0.58107271968484264</v>
      </c>
      <c r="E56" s="50">
        <f t="shared" si="1"/>
        <v>3.5998060951999999</v>
      </c>
      <c r="F56" s="52">
        <f t="shared" si="4"/>
        <v>0.56824470303030628</v>
      </c>
      <c r="G56" s="40">
        <f t="shared" si="2"/>
        <v>229.94300000000001</v>
      </c>
      <c r="H56" s="35">
        <f t="shared" si="5"/>
        <v>0.57465871135757451</v>
      </c>
      <c r="I56" s="34">
        <f t="shared" si="3"/>
        <v>6.9996666666666662E-3</v>
      </c>
    </row>
    <row r="57" spans="1:12">
      <c r="A57">
        <v>249.94200000000001</v>
      </c>
      <c r="B57" s="35">
        <v>3.6310699999999998</v>
      </c>
      <c r="C57" s="50">
        <v>2.2886E-4</v>
      </c>
      <c r="D57" s="52">
        <f t="shared" si="0"/>
        <v>0.59107271968484087</v>
      </c>
      <c r="E57" s="50">
        <f t="shared" si="1"/>
        <v>3.6001332836</v>
      </c>
      <c r="F57" s="52">
        <f t="shared" si="4"/>
        <v>0.57815950303030661</v>
      </c>
      <c r="G57" s="40">
        <f t="shared" si="2"/>
        <v>249.94200000000001</v>
      </c>
      <c r="H57" s="35">
        <f t="shared" si="5"/>
        <v>0.58461611135757374</v>
      </c>
      <c r="I57" s="34">
        <f t="shared" si="3"/>
        <v>6.9351515151515148E-3</v>
      </c>
    </row>
    <row r="58" spans="1:12">
      <c r="A58">
        <v>269.95699999999999</v>
      </c>
      <c r="B58" s="35">
        <v>3.6313</v>
      </c>
      <c r="C58" s="50">
        <v>2.2701199999999999E-4</v>
      </c>
      <c r="D58" s="52">
        <f t="shared" si="0"/>
        <v>0.59804241665454316</v>
      </c>
      <c r="E58" s="50">
        <f t="shared" si="1"/>
        <v>3.6003613240000001</v>
      </c>
      <c r="F58" s="52">
        <f t="shared" si="4"/>
        <v>0.58506981818182568</v>
      </c>
      <c r="G58" s="40">
        <f t="shared" si="2"/>
        <v>269.95699999999999</v>
      </c>
      <c r="H58" s="35">
        <f t="shared" si="5"/>
        <v>0.59155611741818448</v>
      </c>
      <c r="I58" s="34">
        <f t="shared" si="3"/>
        <v>6.8791515151515143E-3</v>
      </c>
    </row>
    <row r="59" spans="1:12">
      <c r="A59">
        <v>289.95600000000002</v>
      </c>
      <c r="B59" s="35">
        <v>3.6314899999999999</v>
      </c>
      <c r="C59" s="50">
        <v>2.25682E-4</v>
      </c>
      <c r="D59" s="52">
        <f t="shared" si="0"/>
        <v>0.60379999241211624</v>
      </c>
      <c r="E59" s="50">
        <f t="shared" si="1"/>
        <v>3.6005497052000002</v>
      </c>
      <c r="F59" s="52">
        <f t="shared" si="4"/>
        <v>0.59077833939394953</v>
      </c>
      <c r="G59" s="40">
        <f t="shared" si="2"/>
        <v>289.95600000000002</v>
      </c>
      <c r="H59" s="35">
        <f t="shared" si="5"/>
        <v>0.59728916590303283</v>
      </c>
      <c r="I59" s="34">
        <f t="shared" si="3"/>
        <v>6.8388484848484841E-3</v>
      </c>
    </row>
    <row r="60" spans="1:12">
      <c r="D60" s="52"/>
      <c r="F60" s="52"/>
      <c r="G60" s="40"/>
    </row>
    <row r="61" spans="1:12">
      <c r="D61" s="52"/>
      <c r="F61" s="52"/>
      <c r="G61" s="40"/>
    </row>
    <row r="62" spans="1:12">
      <c r="D62" s="52"/>
      <c r="F62" s="52"/>
      <c r="G62" s="40"/>
    </row>
    <row r="63" spans="1:12">
      <c r="D63" s="52"/>
      <c r="F63" s="52"/>
      <c r="G63" s="40"/>
    </row>
    <row r="64" spans="1:12">
      <c r="D64" s="52"/>
      <c r="F64" s="52"/>
      <c r="G64" s="40"/>
    </row>
    <row r="65" spans="4:7">
      <c r="D65" s="52"/>
      <c r="F65" s="52"/>
      <c r="G65" s="40"/>
    </row>
    <row r="66" spans="4:7">
      <c r="D66" s="52"/>
      <c r="F66" s="52"/>
      <c r="G66" s="40"/>
    </row>
    <row r="67" spans="4:7">
      <c r="D67" s="52"/>
      <c r="F67" s="52"/>
      <c r="G67" s="40"/>
    </row>
    <row r="68" spans="4:7">
      <c r="D68" s="52"/>
      <c r="F68" s="52"/>
      <c r="G68" s="40"/>
    </row>
    <row r="69" spans="4:7">
      <c r="D69" s="52"/>
      <c r="F69" s="52"/>
      <c r="G69" s="40"/>
    </row>
    <row r="70" spans="4:7">
      <c r="D70" s="52"/>
      <c r="F70" s="52"/>
      <c r="G70" s="40"/>
    </row>
    <row r="71" spans="4:7">
      <c r="D71" s="52"/>
      <c r="F71" s="52"/>
      <c r="G71" s="40"/>
    </row>
    <row r="72" spans="4:7">
      <c r="D72" s="52"/>
      <c r="F72" s="52"/>
      <c r="G72" s="40"/>
    </row>
    <row r="73" spans="4:7">
      <c r="D73" s="52"/>
      <c r="F73" s="52"/>
      <c r="G73" s="40"/>
    </row>
    <row r="74" spans="4:7">
      <c r="D74" s="52"/>
      <c r="F74" s="52"/>
      <c r="G74" s="40"/>
    </row>
    <row r="75" spans="4:7">
      <c r="D75" s="52"/>
      <c r="F75" s="52"/>
      <c r="G75" s="40"/>
    </row>
    <row r="76" spans="4:7">
      <c r="D76" s="52"/>
      <c r="F76" s="52"/>
      <c r="G76" s="40"/>
    </row>
    <row r="77" spans="4:7">
      <c r="D77" s="52"/>
      <c r="F77" s="52"/>
      <c r="G77" s="40"/>
    </row>
    <row r="78" spans="4:7">
      <c r="D78" s="52"/>
      <c r="F78" s="52"/>
      <c r="G78" s="40"/>
    </row>
    <row r="79" spans="4:7">
      <c r="D79" s="52"/>
      <c r="F79" s="52"/>
      <c r="G79" s="40"/>
    </row>
    <row r="80" spans="4:7">
      <c r="D80" s="52"/>
      <c r="F80" s="52"/>
      <c r="G80" s="40"/>
    </row>
    <row r="81" spans="4:7">
      <c r="D81" s="52"/>
      <c r="F81" s="52"/>
      <c r="G81" s="40"/>
    </row>
    <row r="82" spans="4:7">
      <c r="D82" s="52"/>
      <c r="F82" s="52"/>
      <c r="G82" s="40"/>
    </row>
    <row r="83" spans="4:7">
      <c r="D83" s="52"/>
      <c r="F83" s="52"/>
      <c r="G83" s="40"/>
    </row>
    <row r="84" spans="4:7">
      <c r="D84" s="52"/>
      <c r="F84" s="52"/>
      <c r="G84" s="40"/>
    </row>
    <row r="85" spans="4:7">
      <c r="D85" s="52"/>
      <c r="F85" s="52"/>
      <c r="G85" s="40"/>
    </row>
    <row r="86" spans="4:7">
      <c r="D86" s="52"/>
      <c r="F86" s="52"/>
      <c r="G86" s="40"/>
    </row>
    <row r="87" spans="4:7">
      <c r="D87" s="52"/>
      <c r="F87" s="52"/>
      <c r="G87" s="40"/>
    </row>
    <row r="88" spans="4:7">
      <c r="D88" s="52"/>
      <c r="F88" s="52"/>
      <c r="G88" s="40"/>
    </row>
    <row r="89" spans="4:7">
      <c r="D89" s="52"/>
      <c r="F89" s="52"/>
      <c r="G89" s="40"/>
    </row>
    <row r="90" spans="4:7">
      <c r="D90" s="52"/>
      <c r="F90" s="52"/>
      <c r="G90" s="40"/>
    </row>
    <row r="91" spans="4:7">
      <c r="D91" s="52"/>
      <c r="F91" s="52"/>
      <c r="G91" s="40"/>
    </row>
    <row r="92" spans="4:7">
      <c r="D92" s="52"/>
      <c r="F92" s="52"/>
      <c r="G92" s="40"/>
    </row>
    <row r="93" spans="4:7">
      <c r="D93" s="52"/>
      <c r="F93" s="52"/>
      <c r="G93" s="40"/>
    </row>
    <row r="94" spans="4:7">
      <c r="D94" s="52"/>
      <c r="F94" s="52"/>
      <c r="G94" s="40"/>
    </row>
    <row r="95" spans="4:7">
      <c r="D95" s="52"/>
      <c r="F95" s="52"/>
      <c r="G95" s="40"/>
    </row>
    <row r="96" spans="4:7">
      <c r="D96" s="52"/>
      <c r="F96" s="52"/>
      <c r="G96" s="40"/>
    </row>
    <row r="97" spans="4:7">
      <c r="D97" s="52"/>
      <c r="F97" s="52"/>
      <c r="G97" s="40"/>
    </row>
    <row r="98" spans="4:7">
      <c r="D98" s="52"/>
      <c r="F98" s="52"/>
      <c r="G98" s="40"/>
    </row>
    <row r="99" spans="4:7">
      <c r="D99" s="52"/>
      <c r="F99" s="52"/>
      <c r="G99" s="40"/>
    </row>
    <row r="100" spans="4:7">
      <c r="D100" s="52"/>
      <c r="F100" s="52"/>
      <c r="G100" s="40"/>
    </row>
    <row r="101" spans="4:7">
      <c r="D101" s="52"/>
      <c r="F101" s="52"/>
      <c r="G101" s="40"/>
    </row>
    <row r="102" spans="4:7">
      <c r="D102" s="52"/>
      <c r="F102" s="52"/>
      <c r="G102" s="40"/>
    </row>
    <row r="103" spans="4:7">
      <c r="D103" s="52"/>
      <c r="F103" s="52"/>
      <c r="G103" s="40"/>
    </row>
    <row r="104" spans="4:7">
      <c r="D104" s="52"/>
      <c r="F104" s="52"/>
      <c r="G104" s="40"/>
    </row>
    <row r="105" spans="4:7">
      <c r="D105" s="52"/>
      <c r="F105" s="52"/>
      <c r="G105" s="40"/>
    </row>
    <row r="106" spans="4:7">
      <c r="D106" s="52"/>
      <c r="F106" s="52"/>
      <c r="G106" s="40"/>
    </row>
    <row r="107" spans="4:7">
      <c r="D107" s="52"/>
      <c r="F107" s="52"/>
      <c r="G107" s="40"/>
    </row>
    <row r="108" spans="4:7">
      <c r="D108" s="52"/>
      <c r="F108" s="52"/>
      <c r="G108" s="40"/>
    </row>
    <row r="109" spans="4:7">
      <c r="D109" s="52"/>
      <c r="F109" s="52"/>
      <c r="G109" s="40"/>
    </row>
    <row r="110" spans="4:7">
      <c r="D110" s="52"/>
      <c r="F110" s="52"/>
      <c r="G110" s="40"/>
    </row>
    <row r="111" spans="4:7">
      <c r="D111" s="52"/>
      <c r="F111" s="52"/>
      <c r="G111" s="40"/>
    </row>
    <row r="112" spans="4:7">
      <c r="D112" s="52"/>
      <c r="F112" s="52"/>
      <c r="G112" s="40"/>
    </row>
    <row r="113" spans="4:7">
      <c r="D113" s="52"/>
      <c r="F113" s="52"/>
      <c r="G113" s="40"/>
    </row>
    <row r="114" spans="4:7">
      <c r="D114" s="52"/>
      <c r="F114" s="52"/>
      <c r="G114" s="40"/>
    </row>
    <row r="115" spans="4:7">
      <c r="D115" s="52"/>
      <c r="F115" s="52"/>
      <c r="G115" s="40"/>
    </row>
    <row r="116" spans="4:7">
      <c r="D116" s="52"/>
      <c r="F116" s="52"/>
      <c r="G116" s="40"/>
    </row>
    <row r="117" spans="4:7">
      <c r="D117" s="52"/>
      <c r="F117" s="52"/>
      <c r="G117" s="40"/>
    </row>
    <row r="118" spans="4:7">
      <c r="D118" s="52"/>
      <c r="F118" s="52"/>
      <c r="G118" s="40"/>
    </row>
    <row r="119" spans="4:7">
      <c r="D119" s="52"/>
      <c r="F119" s="52"/>
      <c r="G119" s="40"/>
    </row>
    <row r="120" spans="4:7">
      <c r="D120" s="52"/>
      <c r="F120" s="52"/>
      <c r="G120" s="40"/>
    </row>
    <row r="121" spans="4:7">
      <c r="D121" s="52"/>
      <c r="F121" s="52"/>
      <c r="G121" s="40"/>
    </row>
    <row r="122" spans="4:7">
      <c r="D122" s="52"/>
      <c r="F122" s="52"/>
      <c r="G122" s="40"/>
    </row>
    <row r="123" spans="4:7">
      <c r="D123" s="52"/>
      <c r="F123" s="52"/>
      <c r="G123" s="40"/>
    </row>
    <row r="124" spans="4:7">
      <c r="D124" s="52"/>
      <c r="F124" s="52"/>
      <c r="G124" s="40"/>
    </row>
    <row r="125" spans="4:7">
      <c r="D125" s="52"/>
      <c r="F125" s="52"/>
      <c r="G125" s="40"/>
    </row>
    <row r="126" spans="4:7">
      <c r="D126" s="52"/>
      <c r="F126" s="52"/>
      <c r="G126" s="40"/>
    </row>
    <row r="127" spans="4:7">
      <c r="D127" s="52"/>
      <c r="F127" s="52"/>
      <c r="G127" s="40"/>
    </row>
    <row r="128" spans="4:7">
      <c r="D128" s="52"/>
      <c r="F128" s="52"/>
      <c r="G128" s="40"/>
    </row>
    <row r="129" spans="4:7">
      <c r="D129" s="52"/>
      <c r="F129" s="52"/>
      <c r="G129" s="40"/>
    </row>
    <row r="130" spans="4:7">
      <c r="D130" s="52"/>
      <c r="F130" s="52"/>
      <c r="G130" s="40"/>
    </row>
    <row r="131" spans="4:7">
      <c r="D131" s="52"/>
      <c r="F131" s="52"/>
      <c r="G131" s="40"/>
    </row>
    <row r="132" spans="4:7">
      <c r="D132" s="52"/>
      <c r="F132" s="52"/>
      <c r="G132" s="40"/>
    </row>
    <row r="133" spans="4:7">
      <c r="D133" s="52"/>
      <c r="F133" s="52"/>
      <c r="G133" s="40"/>
    </row>
    <row r="134" spans="4:7">
      <c r="D134" s="52"/>
      <c r="F134" s="52"/>
      <c r="G134" s="40"/>
    </row>
    <row r="135" spans="4:7">
      <c r="D135" s="52"/>
      <c r="F135" s="52"/>
      <c r="G135" s="40"/>
    </row>
    <row r="136" spans="4:7">
      <c r="D136" s="52"/>
      <c r="F136" s="52"/>
      <c r="G136" s="40"/>
    </row>
    <row r="137" spans="4:7">
      <c r="D137" s="52"/>
      <c r="F137" s="52"/>
      <c r="G137" s="40"/>
    </row>
    <row r="138" spans="4:7">
      <c r="D138" s="52"/>
      <c r="F138" s="52"/>
      <c r="G138" s="40"/>
    </row>
    <row r="139" spans="4:7">
      <c r="D139" s="52"/>
      <c r="F139" s="52"/>
      <c r="G139" s="40"/>
    </row>
    <row r="140" spans="4:7">
      <c r="D140" s="52"/>
      <c r="F140" s="52"/>
      <c r="G140" s="40"/>
    </row>
    <row r="141" spans="4:7">
      <c r="D141" s="52"/>
      <c r="F141" s="52"/>
      <c r="G141" s="40"/>
    </row>
    <row r="142" spans="4:7">
      <c r="D142" s="52"/>
      <c r="F142" s="52"/>
      <c r="G142" s="40"/>
    </row>
    <row r="143" spans="4:7">
      <c r="D143" s="52"/>
      <c r="F143" s="52"/>
      <c r="G143" s="40"/>
    </row>
    <row r="144" spans="4:7">
      <c r="D144" s="52"/>
      <c r="F144" s="52"/>
      <c r="G144" s="40"/>
    </row>
    <row r="145" spans="4:7">
      <c r="D145" s="52"/>
      <c r="F145" s="52"/>
      <c r="G145" s="40"/>
    </row>
    <row r="146" spans="4:7">
      <c r="D146" s="52"/>
      <c r="F146" s="52"/>
      <c r="G146" s="40"/>
    </row>
    <row r="147" spans="4:7">
      <c r="D147" s="52"/>
      <c r="F147" s="52"/>
      <c r="G147" s="40"/>
    </row>
    <row r="148" spans="4:7">
      <c r="D148" s="52"/>
      <c r="F148" s="52"/>
      <c r="G148" s="40"/>
    </row>
    <row r="149" spans="4:7">
      <c r="D149" s="52"/>
      <c r="F149" s="52"/>
      <c r="G149" s="40"/>
    </row>
    <row r="150" spans="4:7">
      <c r="D150" s="52"/>
      <c r="F150" s="52"/>
      <c r="G150" s="40"/>
    </row>
    <row r="151" spans="4:7">
      <c r="D151" s="52"/>
    </row>
  </sheetData>
  <mergeCells count="1">
    <mergeCell ref="A15:F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lattice parameter</vt:lpstr>
      <vt:lpstr>measured a_ferrite</vt:lpstr>
      <vt:lpstr>single austenite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MSM</dc:creator>
  <cp:lastModifiedBy>Lei Guo</cp:lastModifiedBy>
  <dcterms:created xsi:type="dcterms:W3CDTF">2007-02-16T19:20:43Z</dcterms:created>
  <dcterms:modified xsi:type="dcterms:W3CDTF">2016-09-30T08:06:50Z</dcterms:modified>
</cp:coreProperties>
</file>