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Dropbox\DESY\8182_analysis\8182_1200C_5min_430C_5min_DESY\"/>
    </mc:Choice>
  </mc:AlternateContent>
  <bookViews>
    <workbookView xWindow="0" yWindow="0" windowWidth="28800" windowHeight="12435" tabRatio="500"/>
  </bookViews>
  <sheets>
    <sheet name="carbon_from_0_bainite" sheetId="3" r:id="rId1"/>
    <sheet name="lattice parameter" sheetId="1" r:id="rId2"/>
    <sheet name="single austenite" sheetId="2" r:id="rId3"/>
  </sheets>
  <definedNames>
    <definedName name="_xlnm._FilterDatabase" localSheetId="1" hidden="1">'lattice parameter'!$A$4:$D$21</definedName>
  </definedNames>
  <calcPr calcId="162913"/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4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34" i="2" l="1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17" i="2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17" i="2" l="1"/>
  <c r="F17" i="2" s="1"/>
  <c r="E18" i="2"/>
  <c r="F18" i="2" s="1"/>
  <c r="C10" i="2"/>
  <c r="F29" i="1"/>
  <c r="D17" i="2" l="1"/>
  <c r="D25" i="2"/>
  <c r="D33" i="2"/>
  <c r="D31" i="2"/>
  <c r="D18" i="2"/>
  <c r="D26" i="2"/>
  <c r="H26" i="2" s="1"/>
  <c r="D29" i="2"/>
  <c r="H29" i="2" s="1"/>
  <c r="D24" i="2"/>
  <c r="H24" i="2" s="1"/>
  <c r="D19" i="2"/>
  <c r="D27" i="2"/>
  <c r="D20" i="2"/>
  <c r="D28" i="2"/>
  <c r="D30" i="2"/>
  <c r="H30" i="2" s="1"/>
  <c r="D32" i="2"/>
  <c r="H32" i="2" s="1"/>
  <c r="D21" i="2"/>
  <c r="H21" i="2" s="1"/>
  <c r="D23" i="2"/>
  <c r="H23" i="2" s="1"/>
  <c r="D22" i="2"/>
  <c r="H17" i="2"/>
  <c r="H25" i="2"/>
  <c r="H33" i="2"/>
  <c r="H22" i="2"/>
  <c r="H20" i="2"/>
  <c r="H28" i="2"/>
  <c r="H19" i="2"/>
  <c r="H27" i="2"/>
  <c r="H31" i="2"/>
  <c r="H18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 s="1"/>
</calcChain>
</file>

<file path=xl/sharedStrings.xml><?xml version="1.0" encoding="utf-8"?>
<sst xmlns="http://schemas.openxmlformats.org/spreadsheetml/2006/main" count="54" uniqueCount="47">
  <si>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</si>
  <si>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</si>
  <si>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</si>
  <si>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</si>
  <si>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</si>
  <si>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</si>
  <si>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</si>
  <si>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</si>
  <si>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</si>
  <si>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</si>
  <si>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</si>
  <si>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</si>
  <si>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</si>
  <si>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</si>
  <si>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</si>
  <si>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</si>
  <si>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</si>
  <si>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</si>
  <si>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</si>
  <si>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</si>
  <si>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</si>
  <si>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</si>
  <si>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</si>
  <si>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</si>
  <si>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</si>
  <si>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</si>
  <si>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</si>
  <si>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</si>
  <si>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</si>
  <si>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</si>
  <si>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</si>
  <si>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</si>
  <si>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</si>
  <si>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</si>
  <si>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</si>
  <si>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Calculation</t>
  </si>
  <si>
    <t>Measurement</t>
  </si>
  <si>
    <r>
      <t xml:space="preserve">a_γ at RT without Carbon / </t>
    </r>
    <r>
      <rPr>
        <sz val="10"/>
        <rFont val="Calibri"/>
        <family val="2"/>
      </rPr>
      <t xml:space="preserve">Å </t>
    </r>
  </si>
  <si>
    <t>a_γ at T</t>
  </si>
  <si>
    <t xml:space="preserve">Measured a_γ / Å </t>
  </si>
  <si>
    <t>Carbon /wt%</t>
  </si>
  <si>
    <t xml:space="preserve">Measured a_γ extrapolated to RT / Å </t>
  </si>
  <si>
    <t>average carbon /wt%</t>
  </si>
  <si>
    <t>Error in a_γ / Å</t>
  </si>
  <si>
    <t>Error in Carbon /wt%</t>
  </si>
  <si>
    <t>Isothermal time /s</t>
  </si>
  <si>
    <t>time/s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</si>
</sst>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6"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sz val="8"/>
      <name val="돋움"/>
      <family val="3"/>
    </font>
    <font>
      <sz val="10"/>
      <name val="Calibri"/>
      <family val="2"/>
    </font>
    <font>
      <b/>
      <sz val="1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2" fontId="2" fillId="2" borderId="0" xfId="0" applyNumberFormat="1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quotePrefix="1" applyNumberFormat="1" applyFont="1"/>
    <xf numFmtId="164" fontId="2" fillId="2" borderId="0" xfId="0" quotePrefix="1" applyNumberFormat="1" applyFont="1" applyFill="1"/>
    <xf numFmtId="2" fontId="2" fillId="4" borderId="0" xfId="0" applyNumberFormat="1" applyFont="1" applyFill="1" applyAlignment="1">
      <alignment horizontal="center"/>
    </xf>
    <xf numFmtId="2" fontId="2" fillId="3" borderId="0" xfId="0" applyNumberFormat="1" applyFont="1" applyFill="1"/>
    <xf numFmtId="2" fontId="2" fillId="0" borderId="0" xfId="0" applyNumberFormat="1" applyFont="1"/>
    <xf numFmtId="2" fontId="2" fillId="4" borderId="0" xfId="0" applyNumberFormat="1" applyFont="1" applyFill="1"/>
    <xf numFmtId="0" fontId="2" fillId="0" borderId="0" xfId="0" applyFont="1" applyFill="1"/>
    <xf numFmtId="165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/>
    <xf numFmtId="165" fontId="2" fillId="2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0" fontId="2" fillId="5" borderId="0" xfId="0" applyFont="1" applyFill="1"/>
    <xf numFmtId="165" fontId="2" fillId="5" borderId="0" xfId="0" applyNumberFormat="1" applyFont="1" applyFill="1"/>
    <xf numFmtId="2" fontId="2" fillId="5" borderId="0" xfId="0" applyNumberFormat="1" applyFont="1" applyFill="1"/>
    <xf numFmtId="2" fontId="2" fillId="0" borderId="0" xfId="0" applyNumberFormat="1" applyFont="1" applyFill="1"/>
    <xf numFmtId="2" fontId="0" fillId="2" borderId="0" xfId="0" applyNumberFormat="1" applyFill="1"/>
    <xf numFmtId="166" fontId="2" fillId="2" borderId="0" xfId="0" applyNumberFormat="1" applyFont="1" applyFill="1"/>
    <xf numFmtId="167" fontId="0" fillId="0" borderId="0" xfId="0" applyNumberFormat="1" applyAlignment="1">
      <alignment horizontal="left"/>
    </xf>
    <xf numFmtId="168" fontId="2" fillId="0" borderId="0" xfId="0" applyNumberFormat="1" applyFont="1"/>
    <xf numFmtId="11" fontId="2" fillId="0" borderId="0" xfId="0" applyNumberFormat="1" applyFont="1"/>
    <xf numFmtId="167" fontId="2" fillId="4" borderId="0" xfId="0" applyNumberFormat="1" applyFont="1" applyFill="1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9" fontId="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6" borderId="0" xfId="0" applyFill="1"/>
    <xf numFmtId="11" fontId="0" fillId="6" borderId="10" xfId="0" applyNumberFormat="1" applyFill="1" applyBorder="1"/>
    <xf numFmtId="11" fontId="0" fillId="0" borderId="10" xfId="0" applyNumberFormat="1" applyBorder="1"/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zoomScaleNormal="100" workbookViewId="0">
      <selection activeCell="D4" sqref="D4:D52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</cols>
  <sheetData>
    <row r="1" spans="1:8" ht="13.5" thickBot="1">
      <c r="A1" s="47"/>
      <c r="B1" s="47"/>
      <c r="C1" s="47"/>
      <c r="D1" s="47"/>
    </row>
    <row r="2" spans="1:8" ht="18.75" thickTop="1">
      <c r="A2" s="64" t="s">
        <v>36</v>
      </c>
      <c r="B2" s="64"/>
      <c r="C2" s="64"/>
      <c r="D2" s="64"/>
    </row>
    <row r="3" spans="1:8" ht="45.75" customHeight="1">
      <c r="A3" s="55" t="s">
        <v>45</v>
      </c>
      <c r="B3" s="49" t="s">
        <v>39</v>
      </c>
      <c r="C3" s="49" t="s">
        <v>43</v>
      </c>
      <c r="D3" s="51" t="s">
        <v>40</v>
      </c>
      <c r="E3" s="49" t="s">
        <v>44</v>
      </c>
    </row>
    <row r="4" spans="1:8">
      <c r="A4">
        <v>1.5009999999999764</v>
      </c>
      <c r="B4" s="61">
        <v>3.6159024</v>
      </c>
      <c r="C4" s="62">
        <v>4.0855426E-5</v>
      </c>
      <c r="D4" s="52">
        <f>(B4-$B$4)/0.033+0.22</f>
        <v>0.22</v>
      </c>
      <c r="E4" s="34">
        <f t="shared" ref="E4:E52" si="0">C4/0.033</f>
        <v>1.238043212121212E-3</v>
      </c>
      <c r="G4" s="34"/>
      <c r="H4" s="34"/>
    </row>
    <row r="5" spans="1:8">
      <c r="A5">
        <v>6.5090000000000146</v>
      </c>
      <c r="B5">
        <v>3.6151810000000002</v>
      </c>
      <c r="C5" s="63">
        <v>4.2576354000000002E-5</v>
      </c>
      <c r="D5" s="52">
        <f t="shared" ref="D5:D52" si="1">(B5-$B$4)/0.033+0.22</f>
        <v>0.19813939393940116</v>
      </c>
      <c r="E5" s="34">
        <f t="shared" si="0"/>
        <v>1.2901925454545454E-3</v>
      </c>
      <c r="G5" s="34"/>
      <c r="H5" s="34"/>
    </row>
    <row r="6" spans="1:8">
      <c r="A6">
        <v>8.9110000000000582</v>
      </c>
      <c r="B6">
        <v>3.6151236999999998</v>
      </c>
      <c r="C6" s="63">
        <v>4.1108524E-5</v>
      </c>
      <c r="D6" s="52">
        <f t="shared" si="1"/>
        <v>0.1964030303030263</v>
      </c>
      <c r="E6" s="34">
        <f t="shared" si="0"/>
        <v>1.2457128484848485E-3</v>
      </c>
      <c r="G6" s="34"/>
      <c r="H6" s="34"/>
    </row>
    <row r="7" spans="1:8">
      <c r="A7">
        <v>11.516000000000076</v>
      </c>
      <c r="B7">
        <v>3.6151955</v>
      </c>
      <c r="C7" s="63">
        <v>4.1967515999999998E-5</v>
      </c>
      <c r="D7" s="52">
        <f t="shared" si="1"/>
        <v>0.19857878787878924</v>
      </c>
      <c r="E7" s="34">
        <f t="shared" si="0"/>
        <v>1.2717429090909091E-3</v>
      </c>
      <c r="G7" s="34"/>
      <c r="H7" s="34"/>
    </row>
    <row r="8" spans="1:8">
      <c r="A8">
        <v>13.919000000000096</v>
      </c>
      <c r="B8">
        <v>3.6152549999999999</v>
      </c>
      <c r="C8" s="63">
        <v>4.0320130000000003E-5</v>
      </c>
      <c r="D8" s="52">
        <f t="shared" si="1"/>
        <v>0.20038181818181589</v>
      </c>
      <c r="E8" s="34">
        <f t="shared" si="0"/>
        <v>1.2218221212121213E-3</v>
      </c>
      <c r="G8" s="34"/>
      <c r="H8" s="34"/>
    </row>
    <row r="9" spans="1:8">
      <c r="A9">
        <v>16.523999999999887</v>
      </c>
      <c r="B9">
        <v>3.6153209999999998</v>
      </c>
      <c r="C9" s="63">
        <v>4.3356480000000003E-5</v>
      </c>
      <c r="D9" s="52">
        <f t="shared" si="1"/>
        <v>0.20238181818181283</v>
      </c>
      <c r="E9" s="34">
        <f t="shared" si="0"/>
        <v>1.3138327272727273E-3</v>
      </c>
      <c r="G9" s="34"/>
      <c r="H9" s="34"/>
    </row>
    <row r="10" spans="1:8">
      <c r="A10">
        <v>18.925999999999931</v>
      </c>
      <c r="B10">
        <v>3.6153590000000002</v>
      </c>
      <c r="C10" s="63">
        <v>4.3889583999999997E-5</v>
      </c>
      <c r="D10" s="52">
        <f t="shared" si="1"/>
        <v>0.20353333333334092</v>
      </c>
      <c r="E10" s="34">
        <f t="shared" si="0"/>
        <v>1.3299873939393938E-3</v>
      </c>
      <c r="G10" s="34"/>
      <c r="H10" s="34"/>
    </row>
    <row r="11" spans="1:8">
      <c r="A11">
        <v>20.127999999999929</v>
      </c>
      <c r="B11">
        <v>3.6153616999999998</v>
      </c>
      <c r="C11" s="63">
        <v>4.4550262999999998E-5</v>
      </c>
      <c r="D11" s="52">
        <f t="shared" si="1"/>
        <v>0.20361515151514631</v>
      </c>
      <c r="E11" s="34">
        <f t="shared" si="0"/>
        <v>1.3500079696969695E-3</v>
      </c>
      <c r="G11" s="34"/>
      <c r="H11" s="34"/>
    </row>
    <row r="12" spans="1:8">
      <c r="A12">
        <v>21.516000000000076</v>
      </c>
      <c r="B12">
        <v>3.6153734000000002</v>
      </c>
      <c r="C12" s="63">
        <v>4.5398490000000002E-5</v>
      </c>
      <c r="D12" s="52">
        <f t="shared" si="1"/>
        <v>0.20396969696970366</v>
      </c>
      <c r="E12" s="34">
        <f t="shared" si="0"/>
        <v>1.3757118181818183E-3</v>
      </c>
      <c r="G12" s="34"/>
      <c r="H12" s="34"/>
    </row>
    <row r="13" spans="1:8">
      <c r="A13">
        <v>22.717000000000098</v>
      </c>
      <c r="B13">
        <v>3.6153965000000001</v>
      </c>
      <c r="C13" s="63">
        <v>4.6208373999999998E-5</v>
      </c>
      <c r="D13" s="52">
        <f t="shared" si="1"/>
        <v>0.20466969696970191</v>
      </c>
      <c r="E13" s="34">
        <f t="shared" si="0"/>
        <v>1.4002537575757575E-3</v>
      </c>
      <c r="G13" s="34"/>
      <c r="H13" s="34"/>
    </row>
    <row r="14" spans="1:8">
      <c r="A14">
        <v>23.917999999999893</v>
      </c>
      <c r="B14">
        <v>3.6154405999999999</v>
      </c>
      <c r="C14" s="63">
        <v>4.7075449999999997E-5</v>
      </c>
      <c r="D14" s="52">
        <f t="shared" si="1"/>
        <v>0.20600606060605856</v>
      </c>
      <c r="E14" s="34">
        <f t="shared" si="0"/>
        <v>1.4265287878787876E-3</v>
      </c>
      <c r="G14" s="34"/>
      <c r="H14" s="34"/>
    </row>
    <row r="15" spans="1:8">
      <c r="A15">
        <v>25.119999999999891</v>
      </c>
      <c r="B15">
        <v>3.6154734999999998</v>
      </c>
      <c r="C15" s="63">
        <v>4.7753329999999998E-5</v>
      </c>
      <c r="D15" s="52">
        <f t="shared" si="1"/>
        <v>0.20700303030302497</v>
      </c>
      <c r="E15" s="34">
        <f t="shared" si="0"/>
        <v>1.447070606060606E-3</v>
      </c>
      <c r="G15" s="34"/>
      <c r="H15" s="34"/>
    </row>
    <row r="16" spans="1:8">
      <c r="A16">
        <v>26.523999999999887</v>
      </c>
      <c r="B16">
        <v>3.6155167000000001</v>
      </c>
      <c r="C16" s="63">
        <v>4.9072939999999998E-5</v>
      </c>
      <c r="D16" s="52">
        <f t="shared" si="1"/>
        <v>0.20831212121212661</v>
      </c>
      <c r="E16" s="34">
        <f t="shared" si="0"/>
        <v>1.4870587878787877E-3</v>
      </c>
      <c r="G16" s="34"/>
      <c r="H16" s="34"/>
    </row>
    <row r="17" spans="1:8">
      <c r="A17">
        <v>27.724999999999909</v>
      </c>
      <c r="B17">
        <v>3.6155442999999998</v>
      </c>
      <c r="C17" s="63">
        <v>5.0123059999999998E-5</v>
      </c>
      <c r="D17" s="52">
        <f t="shared" si="1"/>
        <v>0.20914848484848064</v>
      </c>
      <c r="E17" s="34">
        <f t="shared" si="0"/>
        <v>1.518880606060606E-3</v>
      </c>
      <c r="G17" s="34"/>
      <c r="H17" s="34"/>
    </row>
    <row r="18" spans="1:8">
      <c r="A18">
        <v>29.128999999999905</v>
      </c>
      <c r="B18">
        <v>3.6155786999999999</v>
      </c>
      <c r="C18" s="63">
        <v>5.1880433999999998E-5</v>
      </c>
      <c r="D18" s="52">
        <f t="shared" si="1"/>
        <v>0.21019090909090796</v>
      </c>
      <c r="E18" s="34">
        <f t="shared" si="0"/>
        <v>1.5721343636363634E-3</v>
      </c>
      <c r="G18" s="34"/>
      <c r="H18" s="34"/>
    </row>
    <row r="19" spans="1:8">
      <c r="A19">
        <v>30.329999999999927</v>
      </c>
      <c r="B19">
        <v>3.6156191999999998</v>
      </c>
      <c r="C19" s="63">
        <v>5.3164782E-5</v>
      </c>
      <c r="D19" s="52">
        <f t="shared" si="1"/>
        <v>0.21141818181817729</v>
      </c>
      <c r="E19" s="34">
        <f t="shared" si="0"/>
        <v>1.611054E-3</v>
      </c>
      <c r="G19" s="34"/>
      <c r="H19" s="34"/>
    </row>
    <row r="20" spans="1:8">
      <c r="A20">
        <v>31.530999999999949</v>
      </c>
      <c r="B20">
        <v>3.6156519999999999</v>
      </c>
      <c r="C20" s="63">
        <v>5.4586868000000003E-5</v>
      </c>
      <c r="D20" s="52">
        <f t="shared" si="1"/>
        <v>0.21241212121211833</v>
      </c>
      <c r="E20" s="34">
        <f t="shared" si="0"/>
        <v>1.6541475151515151E-3</v>
      </c>
      <c r="G20" s="34"/>
      <c r="H20" s="34"/>
    </row>
    <row r="21" spans="1:8">
      <c r="A21">
        <v>32.731999999999971</v>
      </c>
      <c r="B21">
        <v>3.6156847000000001</v>
      </c>
      <c r="C21" s="63">
        <v>5.6251722999999998E-5</v>
      </c>
      <c r="D21" s="52">
        <f t="shared" si="1"/>
        <v>0.21340303030303406</v>
      </c>
      <c r="E21" s="34">
        <f t="shared" si="0"/>
        <v>1.7045976666666665E-3</v>
      </c>
      <c r="G21" s="34"/>
      <c r="H21" s="34"/>
    </row>
    <row r="22" spans="1:8">
      <c r="A22">
        <v>33.933999999999969</v>
      </c>
      <c r="B22">
        <v>3.6157284000000001</v>
      </c>
      <c r="C22" s="63">
        <v>5.7816606999999997E-5</v>
      </c>
      <c r="D22" s="52">
        <f t="shared" si="1"/>
        <v>0.21472727272727588</v>
      </c>
      <c r="E22" s="34">
        <f t="shared" si="0"/>
        <v>1.7520183939393938E-3</v>
      </c>
      <c r="G22" s="34"/>
      <c r="H22" s="34"/>
    </row>
    <row r="23" spans="1:8">
      <c r="A23">
        <v>35.525000000000091</v>
      </c>
      <c r="B23">
        <v>3.6157691000000001</v>
      </c>
      <c r="C23" s="63">
        <v>5.9991015999999999E-5</v>
      </c>
      <c r="D23" s="52">
        <f t="shared" si="1"/>
        <v>0.21596060606060935</v>
      </c>
      <c r="E23" s="34">
        <f t="shared" si="0"/>
        <v>1.8179095757575757E-3</v>
      </c>
      <c r="G23" s="34"/>
      <c r="H23" s="34"/>
    </row>
    <row r="24" spans="1:8">
      <c r="A24">
        <v>36.538999999999987</v>
      </c>
      <c r="B24">
        <v>3.6157862999999999</v>
      </c>
      <c r="C24" s="63">
        <v>6.1542020000000003E-5</v>
      </c>
      <c r="D24" s="52">
        <f t="shared" si="1"/>
        <v>0.21648181818181625</v>
      </c>
      <c r="E24" s="34">
        <f t="shared" si="0"/>
        <v>1.8649096969696969E-3</v>
      </c>
      <c r="G24" s="34"/>
      <c r="H24" s="34"/>
    </row>
    <row r="25" spans="1:8">
      <c r="A25">
        <v>37.926999999999907</v>
      </c>
      <c r="B25">
        <v>3.615828</v>
      </c>
      <c r="C25" s="63">
        <v>6.3618616000000005E-5</v>
      </c>
      <c r="D25" s="52">
        <f t="shared" si="1"/>
        <v>0.21774545454545699</v>
      </c>
      <c r="E25" s="34">
        <f t="shared" si="0"/>
        <v>1.9278368484848486E-3</v>
      </c>
      <c r="G25" s="34"/>
      <c r="H25" s="34"/>
    </row>
    <row r="26" spans="1:8">
      <c r="A26">
        <v>39.127999999999929</v>
      </c>
      <c r="B26">
        <v>3.6158747999999998</v>
      </c>
      <c r="C26" s="63">
        <v>6.5394659999999996E-5</v>
      </c>
      <c r="D26" s="52">
        <f t="shared" si="1"/>
        <v>0.21916363636363251</v>
      </c>
      <c r="E26" s="34">
        <f t="shared" si="0"/>
        <v>1.9816563636363633E-3</v>
      </c>
      <c r="G26" s="34"/>
      <c r="H26" s="34"/>
    </row>
    <row r="27" spans="1:8">
      <c r="A27">
        <v>41.546000000000049</v>
      </c>
      <c r="B27">
        <v>3.6159837000000001</v>
      </c>
      <c r="C27" s="63">
        <v>6.9426589999999996E-5</v>
      </c>
      <c r="D27" s="52">
        <f t="shared" si="1"/>
        <v>0.22246363636364161</v>
      </c>
      <c r="E27" s="34">
        <f t="shared" si="0"/>
        <v>2.1038360606060605E-3</v>
      </c>
      <c r="G27" s="34"/>
      <c r="H27" s="34"/>
    </row>
    <row r="28" spans="1:8">
      <c r="A28">
        <v>42.731999999999971</v>
      </c>
      <c r="B28">
        <v>3.6160312000000001</v>
      </c>
      <c r="C28" s="63">
        <v>7.1366540000000005E-5</v>
      </c>
      <c r="D28" s="52">
        <f t="shared" si="1"/>
        <v>0.22390303030303488</v>
      </c>
      <c r="E28" s="34">
        <f t="shared" si="0"/>
        <v>2.1626224242424241E-3</v>
      </c>
      <c r="G28" s="34"/>
      <c r="H28" s="34"/>
    </row>
    <row r="29" spans="1:8">
      <c r="A29">
        <v>43.917999999999893</v>
      </c>
      <c r="B29">
        <v>3.6160907999999998</v>
      </c>
      <c r="C29" s="63">
        <v>7.3655385000000005E-5</v>
      </c>
      <c r="D29" s="52">
        <f t="shared" si="1"/>
        <v>0.22570909090908686</v>
      </c>
      <c r="E29" s="34">
        <f t="shared" si="0"/>
        <v>2.2319813636363637E-3</v>
      </c>
      <c r="G29" s="34"/>
      <c r="H29" s="34"/>
    </row>
    <row r="30" spans="1:8">
      <c r="A30">
        <v>46.538000000000011</v>
      </c>
      <c r="B30">
        <v>3.6162312000000001</v>
      </c>
      <c r="C30" s="63">
        <v>7.8773250000000003E-5</v>
      </c>
      <c r="D30" s="52">
        <f t="shared" si="1"/>
        <v>0.22996363636364028</v>
      </c>
      <c r="E30" s="34">
        <f t="shared" si="0"/>
        <v>2.3870681818181816E-3</v>
      </c>
      <c r="G30" s="34"/>
      <c r="H30" s="34"/>
    </row>
    <row r="31" spans="1:8">
      <c r="A31">
        <v>49.127999999999929</v>
      </c>
      <c r="B31">
        <v>3.6163832999999999</v>
      </c>
      <c r="C31" s="63">
        <v>8.3566399999999993E-5</v>
      </c>
      <c r="D31" s="52">
        <f t="shared" si="1"/>
        <v>0.2345727272727241</v>
      </c>
      <c r="E31" s="34">
        <f t="shared" si="0"/>
        <v>2.5323151515151514E-3</v>
      </c>
      <c r="G31" s="34"/>
      <c r="H31" s="34"/>
    </row>
    <row r="32" spans="1:8">
      <c r="A32">
        <v>51.529999999999973</v>
      </c>
      <c r="B32">
        <v>3.6165493</v>
      </c>
      <c r="C32" s="63">
        <v>8.8048759999999993E-5</v>
      </c>
      <c r="D32" s="52">
        <f t="shared" si="1"/>
        <v>0.23960303030303048</v>
      </c>
      <c r="E32" s="34">
        <f t="shared" si="0"/>
        <v>2.668144242424242E-3</v>
      </c>
      <c r="G32" s="34"/>
      <c r="H32" s="34"/>
    </row>
    <row r="33" spans="1:8">
      <c r="A33">
        <v>53.932999999999993</v>
      </c>
      <c r="B33">
        <v>3.6167188000000001</v>
      </c>
      <c r="C33" s="63">
        <v>9.2848709999999998E-5</v>
      </c>
      <c r="D33" s="52">
        <f t="shared" si="1"/>
        <v>0.24473939393939884</v>
      </c>
      <c r="E33" s="34">
        <f t="shared" si="0"/>
        <v>2.8135972727272723E-3</v>
      </c>
      <c r="G33" s="34"/>
      <c r="H33" s="34"/>
    </row>
    <row r="34" spans="1:8">
      <c r="A34">
        <v>56.538000000000011</v>
      </c>
      <c r="B34">
        <v>3.6169555</v>
      </c>
      <c r="C34" s="63">
        <v>9.8577285999999997E-5</v>
      </c>
      <c r="D34" s="52">
        <f t="shared" si="1"/>
        <v>0.25191212121212209</v>
      </c>
      <c r="E34" s="34">
        <f t="shared" si="0"/>
        <v>2.9871904848484845E-3</v>
      </c>
      <c r="H34" s="34"/>
    </row>
    <row r="35" spans="1:8">
      <c r="A35">
        <v>59.127999999999929</v>
      </c>
      <c r="B35">
        <v>3.6171904000000001</v>
      </c>
      <c r="C35" s="63">
        <v>1.0385864E-4</v>
      </c>
      <c r="D35" s="52">
        <f t="shared" si="1"/>
        <v>0.25903030303030844</v>
      </c>
      <c r="E35" s="34">
        <f t="shared" si="0"/>
        <v>3.1472315151515151E-3</v>
      </c>
      <c r="H35" s="34"/>
    </row>
    <row r="36" spans="1:8">
      <c r="A36">
        <v>61.529999999999973</v>
      </c>
      <c r="B36">
        <v>3.6174355</v>
      </c>
      <c r="C36" s="63">
        <v>1.09071225E-4</v>
      </c>
      <c r="D36" s="52">
        <f t="shared" si="1"/>
        <v>0.26645757575757772</v>
      </c>
      <c r="E36" s="34">
        <f t="shared" si="0"/>
        <v>3.305188636363636E-3</v>
      </c>
      <c r="H36" s="34"/>
    </row>
    <row r="37" spans="1:8">
      <c r="A37">
        <v>66.538000000000011</v>
      </c>
      <c r="B37">
        <v>3.6179953</v>
      </c>
      <c r="C37" s="63">
        <v>1.1923669E-4</v>
      </c>
      <c r="D37" s="52">
        <f t="shared" si="1"/>
        <v>0.28342121212121407</v>
      </c>
      <c r="E37" s="34">
        <f t="shared" si="0"/>
        <v>3.61323303030303E-3</v>
      </c>
      <c r="H37" s="34"/>
    </row>
    <row r="38" spans="1:8">
      <c r="A38">
        <v>71.529999999999973</v>
      </c>
      <c r="B38">
        <v>3.6186181999999998</v>
      </c>
      <c r="C38" s="63">
        <v>1.2773411999999999E-4</v>
      </c>
      <c r="D38" s="52">
        <f t="shared" si="1"/>
        <v>0.30229696969696435</v>
      </c>
      <c r="E38" s="34">
        <f t="shared" si="0"/>
        <v>3.8707309090909086E-3</v>
      </c>
      <c r="H38" s="34"/>
    </row>
    <row r="39" spans="1:8">
      <c r="A39">
        <v>76.537000000000035</v>
      </c>
      <c r="B39">
        <v>3.6192532000000002</v>
      </c>
      <c r="C39" s="63">
        <v>1.3545157E-4</v>
      </c>
      <c r="D39" s="52">
        <f t="shared" si="1"/>
        <v>0.32153939393940029</v>
      </c>
      <c r="E39" s="34">
        <f t="shared" si="0"/>
        <v>4.1045930303030302E-3</v>
      </c>
      <c r="H39" s="34"/>
    </row>
    <row r="40" spans="1:8">
      <c r="A40">
        <v>81.528999999999996</v>
      </c>
      <c r="B40">
        <v>3.6199094999999999</v>
      </c>
      <c r="C40" s="63">
        <v>1.412784E-4</v>
      </c>
      <c r="D40" s="52">
        <f t="shared" si="1"/>
        <v>0.34142727272727058</v>
      </c>
      <c r="E40" s="34">
        <f t="shared" si="0"/>
        <v>4.2811636363636364E-3</v>
      </c>
      <c r="H40" s="34"/>
    </row>
    <row r="41" spans="1:8">
      <c r="A41">
        <v>91.544000000000096</v>
      </c>
      <c r="B41">
        <v>3.6210642000000002</v>
      </c>
      <c r="C41" s="63">
        <v>1.4908209E-4</v>
      </c>
      <c r="D41" s="52">
        <f t="shared" si="1"/>
        <v>0.37641818181818837</v>
      </c>
      <c r="E41" s="34">
        <f t="shared" si="0"/>
        <v>4.5176390909090905E-3</v>
      </c>
    </row>
    <row r="42" spans="1:8">
      <c r="A42">
        <v>101.52800000000002</v>
      </c>
      <c r="B42">
        <v>3.6219486999999999</v>
      </c>
      <c r="C42" s="63">
        <v>1.5265984999999999E-4</v>
      </c>
      <c r="D42" s="52">
        <f t="shared" si="1"/>
        <v>0.40322121212121054</v>
      </c>
      <c r="E42" s="34">
        <f t="shared" si="0"/>
        <v>4.62605606060606E-3</v>
      </c>
    </row>
    <row r="43" spans="1:8">
      <c r="A43">
        <v>111.5440000000001</v>
      </c>
      <c r="B43">
        <v>3.6226284999999998</v>
      </c>
      <c r="C43" s="63">
        <v>1.536257E-4</v>
      </c>
      <c r="D43" s="52">
        <f t="shared" si="1"/>
        <v>0.42382121212120744</v>
      </c>
      <c r="E43" s="34">
        <f t="shared" si="0"/>
        <v>4.6553242424242419E-3</v>
      </c>
    </row>
    <row r="44" spans="1:8">
      <c r="A44">
        <v>121.54299999999989</v>
      </c>
      <c r="B44">
        <v>3.6231100000000001</v>
      </c>
      <c r="C44" s="63">
        <v>1.5356642E-4</v>
      </c>
      <c r="D44" s="52">
        <f t="shared" si="1"/>
        <v>0.43841212121212397</v>
      </c>
      <c r="E44" s="34">
        <f t="shared" si="0"/>
        <v>4.6535278787878786E-3</v>
      </c>
    </row>
    <row r="45" spans="1:8">
      <c r="A45">
        <v>141.54199999999992</v>
      </c>
      <c r="B45">
        <v>3.6238136000000001</v>
      </c>
      <c r="C45" s="63">
        <v>1.5328769999999999E-4</v>
      </c>
      <c r="D45" s="52">
        <f t="shared" si="1"/>
        <v>0.45973333333333688</v>
      </c>
      <c r="E45" s="34">
        <f t="shared" si="0"/>
        <v>4.645081818181818E-3</v>
      </c>
    </row>
    <row r="46" spans="1:8">
      <c r="A46">
        <v>161.54199999999992</v>
      </c>
      <c r="B46">
        <v>3.6242418000000001</v>
      </c>
      <c r="C46" s="63">
        <v>1.5127076999999999E-4</v>
      </c>
      <c r="D46" s="52">
        <f t="shared" si="1"/>
        <v>0.47270909090909419</v>
      </c>
      <c r="E46" s="34">
        <f t="shared" si="0"/>
        <v>4.5839627272727269E-3</v>
      </c>
    </row>
    <row r="47" spans="1:8">
      <c r="A47">
        <v>181.54099999999994</v>
      </c>
      <c r="B47">
        <v>3.6244893</v>
      </c>
      <c r="C47" s="63">
        <v>1.5024096000000001E-4</v>
      </c>
      <c r="D47" s="52">
        <f t="shared" si="1"/>
        <v>0.48020909090909281</v>
      </c>
      <c r="E47" s="34">
        <f t="shared" si="0"/>
        <v>4.5527563636363639E-3</v>
      </c>
    </row>
    <row r="48" spans="1:8">
      <c r="A48">
        <v>201.53999999999996</v>
      </c>
      <c r="B48">
        <v>3.6247137</v>
      </c>
      <c r="C48" s="63">
        <v>1.4938964000000001E-4</v>
      </c>
      <c r="D48" s="52">
        <f t="shared" si="1"/>
        <v>0.48700909090909328</v>
      </c>
      <c r="E48" s="34">
        <f t="shared" si="0"/>
        <v>4.5269587878787876E-3</v>
      </c>
    </row>
    <row r="49" spans="1:5">
      <c r="A49">
        <v>221.53899999999999</v>
      </c>
      <c r="B49">
        <v>3.6248279000000001</v>
      </c>
      <c r="C49" s="63">
        <v>1.4786760999999999E-4</v>
      </c>
      <c r="D49" s="52">
        <f t="shared" si="1"/>
        <v>0.49046969696970122</v>
      </c>
      <c r="E49" s="34">
        <f t="shared" si="0"/>
        <v>4.4808366666666656E-3</v>
      </c>
    </row>
    <row r="50" spans="1:5">
      <c r="A50">
        <v>241.55400000000009</v>
      </c>
      <c r="B50">
        <v>3.6249517999999998</v>
      </c>
      <c r="C50" s="63">
        <v>1.4742992000000001E-4</v>
      </c>
      <c r="D50" s="52">
        <f t="shared" si="1"/>
        <v>0.49422424242423857</v>
      </c>
      <c r="E50" s="34">
        <f t="shared" si="0"/>
        <v>4.4675733333333339E-3</v>
      </c>
    </row>
    <row r="51" spans="1:5">
      <c r="A51">
        <v>261.56899999999996</v>
      </c>
      <c r="B51">
        <v>3.6250181000000001</v>
      </c>
      <c r="C51" s="63">
        <v>1.4673219999999999E-4</v>
      </c>
      <c r="D51" s="52">
        <f t="shared" si="1"/>
        <v>0.49623333333333852</v>
      </c>
      <c r="E51" s="34">
        <f t="shared" si="0"/>
        <v>4.4464303030303026E-3</v>
      </c>
    </row>
    <row r="52" spans="1:5">
      <c r="A52">
        <v>281.55199999999991</v>
      </c>
      <c r="B52" s="61">
        <v>3.6250901</v>
      </c>
      <c r="C52" s="62">
        <v>1.4576743999999999E-4</v>
      </c>
      <c r="D52" s="52">
        <f t="shared" si="1"/>
        <v>0.49841515151515214</v>
      </c>
      <c r="E52" s="34">
        <f t="shared" si="0"/>
        <v>4.4171951515151507E-3</v>
      </c>
    </row>
    <row r="53" spans="1:5">
      <c r="D53" s="52"/>
    </row>
    <row r="54" spans="1:5">
      <c r="D54" s="52"/>
    </row>
    <row r="55" spans="1:5">
      <c r="D55" s="52"/>
    </row>
    <row r="56" spans="1:5">
      <c r="D56" s="52"/>
    </row>
    <row r="57" spans="1:5">
      <c r="D57" s="52"/>
    </row>
    <row r="58" spans="1:5">
      <c r="D58" s="52"/>
    </row>
    <row r="59" spans="1:5">
      <c r="D59" s="52"/>
    </row>
    <row r="60" spans="1:5">
      <c r="D60" s="52"/>
    </row>
    <row r="61" spans="1:5">
      <c r="D61" s="52"/>
    </row>
    <row r="62" spans="1:5">
      <c r="D62" s="52"/>
    </row>
    <row r="63" spans="1:5">
      <c r="D63" s="52"/>
    </row>
    <row r="64" spans="1:5">
      <c r="D64" s="52"/>
    </row>
    <row r="65" spans="1:8">
      <c r="D65" s="52"/>
    </row>
    <row r="66" spans="1:8">
      <c r="D66" s="52"/>
    </row>
    <row r="67" spans="1:8">
      <c r="D67" s="52"/>
    </row>
    <row r="68" spans="1:8" s="35" customFormat="1">
      <c r="A68"/>
      <c r="D68" s="52"/>
      <c r="E68"/>
      <c r="F68"/>
      <c r="G68"/>
      <c r="H68"/>
    </row>
    <row r="69" spans="1:8" s="35" customFormat="1">
      <c r="A69"/>
      <c r="D69" s="52"/>
      <c r="E69"/>
      <c r="F69"/>
      <c r="G69"/>
      <c r="H69"/>
    </row>
    <row r="70" spans="1:8" s="35" customFormat="1">
      <c r="A70"/>
      <c r="D70" s="52"/>
      <c r="E70"/>
      <c r="F70"/>
      <c r="G70"/>
      <c r="H70"/>
    </row>
    <row r="71" spans="1:8" s="35" customFormat="1">
      <c r="A71"/>
      <c r="D71" s="52"/>
      <c r="E71"/>
      <c r="F71"/>
      <c r="G71"/>
      <c r="H71"/>
    </row>
    <row r="72" spans="1:8" s="35" customFormat="1">
      <c r="A72"/>
      <c r="D72" s="52"/>
      <c r="E72"/>
      <c r="F72"/>
      <c r="G72"/>
      <c r="H72"/>
    </row>
    <row r="73" spans="1:8" s="35" customFormat="1">
      <c r="A73"/>
      <c r="D73" s="52"/>
      <c r="E73"/>
      <c r="F73"/>
      <c r="G73"/>
      <c r="H73"/>
    </row>
    <row r="74" spans="1:8" s="35" customFormat="1">
      <c r="A74"/>
      <c r="D74" s="52"/>
      <c r="E74"/>
      <c r="F74"/>
      <c r="G74"/>
      <c r="H74"/>
    </row>
    <row r="75" spans="1:8" s="35" customFormat="1">
      <c r="A75"/>
      <c r="D75" s="52"/>
      <c r="E75"/>
      <c r="F75"/>
      <c r="G75"/>
      <c r="H75"/>
    </row>
    <row r="76" spans="1:8" s="35" customFormat="1">
      <c r="A76"/>
      <c r="D76" s="52"/>
      <c r="E76"/>
      <c r="F76"/>
      <c r="G76"/>
      <c r="H76"/>
    </row>
    <row r="77" spans="1:8" s="35" customFormat="1">
      <c r="A77"/>
      <c r="D77" s="52"/>
      <c r="E77"/>
      <c r="F77"/>
      <c r="G77"/>
      <c r="H77"/>
    </row>
    <row r="78" spans="1:8" s="35" customFormat="1">
      <c r="A78"/>
      <c r="D78" s="52"/>
      <c r="E78"/>
      <c r="F78"/>
      <c r="G78"/>
      <c r="H78"/>
    </row>
    <row r="79" spans="1:8" s="35" customFormat="1">
      <c r="A79"/>
      <c r="D79" s="52"/>
      <c r="E79"/>
      <c r="F79"/>
      <c r="G79"/>
      <c r="H79"/>
    </row>
    <row r="80" spans="1:8" s="35" customFormat="1">
      <c r="A80"/>
      <c r="D80" s="52"/>
      <c r="E80"/>
      <c r="F80"/>
      <c r="G80"/>
      <c r="H80"/>
    </row>
    <row r="81" spans="1:8" s="35" customFormat="1">
      <c r="A81"/>
      <c r="D81" s="52"/>
      <c r="E81"/>
      <c r="F81"/>
      <c r="G81"/>
      <c r="H81"/>
    </row>
    <row r="82" spans="1:8" s="35" customFormat="1">
      <c r="A82"/>
      <c r="D82" s="52"/>
      <c r="E82"/>
      <c r="F82"/>
      <c r="G82"/>
      <c r="H82"/>
    </row>
    <row r="83" spans="1:8" s="35" customFormat="1">
      <c r="A83"/>
      <c r="D83" s="52"/>
      <c r="E83"/>
      <c r="F83"/>
      <c r="G83"/>
      <c r="H83"/>
    </row>
    <row r="84" spans="1:8" s="35" customFormat="1">
      <c r="A84"/>
      <c r="D84" s="52"/>
      <c r="E84"/>
      <c r="F84"/>
      <c r="G84"/>
      <c r="H84"/>
    </row>
    <row r="85" spans="1:8" s="35" customFormat="1">
      <c r="A85"/>
      <c r="D85" s="52"/>
      <c r="E85"/>
      <c r="F85"/>
      <c r="G85"/>
      <c r="H85"/>
    </row>
    <row r="86" spans="1:8" s="35" customFormat="1">
      <c r="A86"/>
      <c r="D86" s="52"/>
      <c r="E86"/>
      <c r="F86"/>
      <c r="G86"/>
      <c r="H86"/>
    </row>
    <row r="87" spans="1:8" s="35" customFormat="1">
      <c r="A87"/>
      <c r="D87" s="52"/>
      <c r="E87"/>
      <c r="F87"/>
      <c r="G87"/>
      <c r="H87"/>
    </row>
    <row r="88" spans="1:8" s="35" customFormat="1">
      <c r="A88"/>
      <c r="D88" s="52"/>
      <c r="E88"/>
      <c r="F88"/>
      <c r="G88"/>
      <c r="H88"/>
    </row>
    <row r="89" spans="1:8" s="35" customFormat="1">
      <c r="A89"/>
      <c r="D89" s="52"/>
      <c r="E89"/>
      <c r="F89"/>
      <c r="G89"/>
      <c r="H89"/>
    </row>
    <row r="90" spans="1:8" s="35" customFormat="1">
      <c r="A90"/>
      <c r="D90" s="52"/>
      <c r="E90"/>
      <c r="F90"/>
      <c r="G90"/>
      <c r="H90"/>
    </row>
    <row r="91" spans="1:8" s="35" customFormat="1">
      <c r="A91"/>
      <c r="D91" s="52"/>
      <c r="E91"/>
      <c r="F91"/>
      <c r="G91"/>
      <c r="H91"/>
    </row>
    <row r="92" spans="1:8" s="35" customFormat="1">
      <c r="A92"/>
      <c r="D92" s="52"/>
      <c r="E92"/>
      <c r="F92"/>
      <c r="G92"/>
      <c r="H92"/>
    </row>
    <row r="93" spans="1:8" s="35" customFormat="1">
      <c r="A93"/>
      <c r="D93" s="52"/>
      <c r="E93"/>
      <c r="F93"/>
      <c r="G93"/>
      <c r="H93"/>
    </row>
    <row r="94" spans="1:8" s="35" customFormat="1">
      <c r="A94"/>
      <c r="D94" s="52"/>
      <c r="E94"/>
      <c r="F94"/>
      <c r="G94"/>
      <c r="H94"/>
    </row>
    <row r="95" spans="1:8" s="35" customFormat="1">
      <c r="A95"/>
      <c r="D95" s="52"/>
      <c r="E95"/>
      <c r="F95"/>
      <c r="G95"/>
      <c r="H95"/>
    </row>
    <row r="96" spans="1:8" s="35" customFormat="1">
      <c r="A96"/>
      <c r="D96" s="52"/>
      <c r="E96"/>
      <c r="F96"/>
      <c r="G96"/>
      <c r="H96"/>
    </row>
    <row r="97" spans="1:8" s="35" customFormat="1">
      <c r="A97"/>
      <c r="D97" s="52"/>
      <c r="E97"/>
      <c r="F97"/>
      <c r="G97"/>
      <c r="H97"/>
    </row>
    <row r="98" spans="1:8" s="35" customFormat="1">
      <c r="A98"/>
      <c r="D98" s="52"/>
      <c r="E98"/>
      <c r="F98"/>
      <c r="G98"/>
      <c r="H98"/>
    </row>
    <row r="99" spans="1:8" s="35" customFormat="1">
      <c r="A99"/>
      <c r="D99" s="52"/>
      <c r="E99"/>
      <c r="F99"/>
      <c r="G99"/>
      <c r="H99"/>
    </row>
    <row r="100" spans="1:8" s="35" customFormat="1">
      <c r="A100"/>
      <c r="D100" s="52"/>
      <c r="E100"/>
      <c r="F100"/>
      <c r="G100"/>
      <c r="H100"/>
    </row>
    <row r="101" spans="1:8" s="35" customFormat="1">
      <c r="A101"/>
      <c r="D101" s="52"/>
      <c r="E101"/>
      <c r="F101"/>
      <c r="G101"/>
      <c r="H101"/>
    </row>
    <row r="102" spans="1:8" s="35" customFormat="1">
      <c r="A102"/>
      <c r="D102" s="52"/>
      <c r="E102"/>
      <c r="F102"/>
      <c r="G102"/>
      <c r="H102"/>
    </row>
    <row r="103" spans="1:8" s="35" customFormat="1">
      <c r="A103"/>
      <c r="D103" s="52"/>
      <c r="E103"/>
      <c r="F103"/>
      <c r="G103"/>
      <c r="H103"/>
    </row>
    <row r="104" spans="1:8" s="35" customFormat="1">
      <c r="A104"/>
      <c r="D104" s="52"/>
      <c r="E104"/>
      <c r="F104"/>
      <c r="G104"/>
      <c r="H104"/>
    </row>
    <row r="105" spans="1:8" s="35" customFormat="1">
      <c r="A105"/>
      <c r="D105" s="52"/>
      <c r="E105"/>
      <c r="F105"/>
      <c r="G105"/>
      <c r="H105"/>
    </row>
    <row r="106" spans="1:8" s="35" customFormat="1">
      <c r="A106"/>
      <c r="D106" s="52"/>
      <c r="E106"/>
      <c r="F106"/>
      <c r="G106"/>
      <c r="H106"/>
    </row>
    <row r="107" spans="1:8" s="35" customFormat="1">
      <c r="A107"/>
      <c r="D107" s="52"/>
      <c r="E107"/>
      <c r="F107"/>
      <c r="G107"/>
      <c r="H107"/>
    </row>
    <row r="108" spans="1:8" s="35" customFormat="1">
      <c r="A108"/>
      <c r="D108" s="52"/>
      <c r="E108"/>
      <c r="F108"/>
      <c r="G108"/>
      <c r="H108"/>
    </row>
    <row r="109" spans="1:8" s="35" customFormat="1">
      <c r="A109"/>
      <c r="D109" s="52"/>
      <c r="E109"/>
      <c r="F109"/>
      <c r="G109"/>
      <c r="H109"/>
    </row>
    <row r="110" spans="1:8" s="35" customFormat="1">
      <c r="A110"/>
      <c r="D110" s="52"/>
      <c r="E110"/>
      <c r="F110"/>
      <c r="G110"/>
      <c r="H110"/>
    </row>
    <row r="111" spans="1:8" s="35" customFormat="1">
      <c r="A111"/>
      <c r="D111" s="52"/>
      <c r="E111"/>
      <c r="F111"/>
      <c r="G111"/>
      <c r="H111"/>
    </row>
    <row r="112" spans="1:8" s="35" customFormat="1">
      <c r="A112"/>
      <c r="D112" s="52"/>
      <c r="E112"/>
      <c r="F112"/>
      <c r="G112"/>
      <c r="H112"/>
    </row>
    <row r="113" spans="1:8" s="35" customFormat="1">
      <c r="A113"/>
      <c r="D113" s="52"/>
      <c r="E113"/>
      <c r="F113"/>
      <c r="G113"/>
      <c r="H113"/>
    </row>
    <row r="114" spans="1:8" s="35" customFormat="1">
      <c r="A114"/>
      <c r="D114" s="52"/>
      <c r="E114"/>
      <c r="F114"/>
      <c r="G114"/>
      <c r="H114"/>
    </row>
    <row r="115" spans="1:8" s="35" customFormat="1">
      <c r="A115"/>
      <c r="D115" s="52"/>
      <c r="E115"/>
      <c r="F115"/>
      <c r="G115"/>
      <c r="H115"/>
    </row>
    <row r="116" spans="1:8" s="35" customFormat="1">
      <c r="A116"/>
      <c r="D116" s="52"/>
      <c r="E116"/>
      <c r="F116"/>
      <c r="G116"/>
      <c r="H116"/>
    </row>
    <row r="117" spans="1:8" s="35" customFormat="1">
      <c r="A117"/>
      <c r="D117" s="52"/>
      <c r="E117"/>
      <c r="F117"/>
      <c r="G117"/>
      <c r="H117"/>
    </row>
    <row r="118" spans="1:8" s="35" customFormat="1">
      <c r="A118"/>
      <c r="D118" s="52"/>
      <c r="E118"/>
      <c r="F118"/>
      <c r="G118"/>
      <c r="H118"/>
    </row>
    <row r="119" spans="1:8" s="35" customFormat="1">
      <c r="A119"/>
      <c r="D119" s="52"/>
      <c r="E119"/>
      <c r="F119"/>
      <c r="G119"/>
      <c r="H119"/>
    </row>
    <row r="120" spans="1:8" s="35" customFormat="1">
      <c r="A120"/>
      <c r="D120" s="52"/>
      <c r="E120"/>
      <c r="F120"/>
      <c r="G120"/>
      <c r="H120"/>
    </row>
    <row r="121" spans="1:8" s="35" customFormat="1">
      <c r="A121"/>
      <c r="D121" s="52"/>
      <c r="E121"/>
      <c r="F121"/>
      <c r="G121"/>
      <c r="H121"/>
    </row>
    <row r="122" spans="1:8" s="35" customFormat="1">
      <c r="A122"/>
      <c r="D122" s="52"/>
      <c r="E122"/>
      <c r="F122"/>
      <c r="G122"/>
      <c r="H122"/>
    </row>
    <row r="123" spans="1:8" s="35" customFormat="1">
      <c r="A123"/>
      <c r="D123" s="52"/>
      <c r="E123"/>
      <c r="F123"/>
      <c r="G123"/>
      <c r="H123"/>
    </row>
    <row r="124" spans="1:8" s="35" customFormat="1">
      <c r="A124"/>
      <c r="D124" s="52"/>
      <c r="E124"/>
      <c r="F124"/>
      <c r="G124"/>
      <c r="H124"/>
    </row>
    <row r="125" spans="1:8" s="35" customFormat="1">
      <c r="A125"/>
      <c r="D125" s="52"/>
      <c r="E125"/>
      <c r="F125"/>
      <c r="G125"/>
      <c r="H125"/>
    </row>
    <row r="126" spans="1:8" s="35" customFormat="1">
      <c r="A126"/>
      <c r="D126" s="52"/>
      <c r="E126"/>
      <c r="F126"/>
      <c r="G126"/>
      <c r="H126"/>
    </row>
    <row r="127" spans="1:8" s="35" customFormat="1">
      <c r="A127"/>
      <c r="D127" s="52"/>
      <c r="E127"/>
      <c r="F127"/>
      <c r="G127"/>
      <c r="H127"/>
    </row>
    <row r="128" spans="1:8" s="35" customFormat="1">
      <c r="A128"/>
      <c r="D128" s="52"/>
      <c r="E128"/>
      <c r="F128"/>
      <c r="G128"/>
      <c r="H128"/>
    </row>
    <row r="129" spans="1:8" s="35" customFormat="1">
      <c r="A129"/>
      <c r="D129" s="52"/>
      <c r="E129"/>
      <c r="F129"/>
      <c r="G129"/>
      <c r="H129"/>
    </row>
    <row r="130" spans="1:8" s="35" customFormat="1">
      <c r="A130"/>
      <c r="D130" s="52"/>
      <c r="E130"/>
      <c r="F130"/>
      <c r="G130"/>
      <c r="H130"/>
    </row>
    <row r="131" spans="1:8" s="35" customFormat="1">
      <c r="A131"/>
      <c r="D131" s="52"/>
      <c r="E131"/>
      <c r="F131"/>
      <c r="G131"/>
      <c r="H131"/>
    </row>
    <row r="132" spans="1:8" s="35" customFormat="1">
      <c r="A132"/>
      <c r="D132" s="52"/>
      <c r="E132"/>
      <c r="F132"/>
      <c r="G132"/>
      <c r="H132"/>
    </row>
    <row r="133" spans="1:8" s="35" customFormat="1">
      <c r="A133"/>
      <c r="D133" s="52"/>
      <c r="E133"/>
      <c r="F133"/>
      <c r="G133"/>
      <c r="H133"/>
    </row>
    <row r="134" spans="1:8" s="35" customFormat="1">
      <c r="A134"/>
      <c r="D134" s="52"/>
      <c r="E134"/>
      <c r="F134"/>
      <c r="G134"/>
      <c r="H134"/>
    </row>
    <row r="135" spans="1:8" s="35" customFormat="1">
      <c r="A135"/>
      <c r="D135" s="52"/>
      <c r="E135"/>
      <c r="F135"/>
      <c r="G135"/>
      <c r="H135"/>
    </row>
    <row r="136" spans="1:8" s="35" customFormat="1">
      <c r="A136"/>
      <c r="D136" s="52"/>
      <c r="E136"/>
      <c r="F136"/>
      <c r="G136"/>
      <c r="H136"/>
    </row>
    <row r="137" spans="1:8" s="35" customFormat="1">
      <c r="A137"/>
      <c r="D137" s="52"/>
      <c r="E137"/>
      <c r="F137"/>
      <c r="G137"/>
      <c r="H137"/>
    </row>
    <row r="138" spans="1:8" s="35" customFormat="1">
      <c r="A138"/>
      <c r="D138" s="52"/>
      <c r="E138"/>
      <c r="F138"/>
      <c r="G138"/>
      <c r="H138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Normal="100" workbookViewId="0">
      <selection activeCell="F29" sqref="F29"/>
    </sheetView>
  </sheetViews>
  <sheetFormatPr defaultColWidth="11" defaultRowHeight="12.75"/>
  <cols>
    <col min="1" max="1" width="16.75" customWidth="1"/>
    <col min="2" max="2" width="20.875" hidden="1" customWidth="1"/>
    <col min="3" max="3" width="20.375" style="23" customWidth="1"/>
    <col min="4" max="4" width="10.5" hidden="1" customWidth="1"/>
    <col min="5" max="5" width="31.625" style="1" customWidth="1"/>
    <col min="6" max="6" width="29.125" customWidth="1"/>
    <col min="7" max="7" width="17.75" style="23" customWidth="1"/>
    <col min="8" max="8" width="14.125" hidden="1" customWidth="1"/>
    <col min="9" max="9" width="22.75" style="1" customWidth="1"/>
  </cols>
  <sheetData>
    <row r="2" spans="1:9" ht="19.5">
      <c r="A2" s="2" t="s">
        <v>19</v>
      </c>
      <c r="B2" s="3" t="s">
        <v>20</v>
      </c>
      <c r="C2" s="18" t="s">
        <v>22</v>
      </c>
      <c r="D2" s="9" t="s">
        <v>23</v>
      </c>
      <c r="E2" s="13" t="s">
        <v>26</v>
      </c>
      <c r="G2" s="18" t="s">
        <v>24</v>
      </c>
      <c r="H2" s="4" t="s">
        <v>25</v>
      </c>
      <c r="I2" s="13" t="s">
        <v>27</v>
      </c>
    </row>
    <row r="3" spans="1:9" ht="19.5">
      <c r="A3" s="5"/>
      <c r="B3" s="6"/>
      <c r="C3" s="19"/>
      <c r="D3" s="10"/>
      <c r="E3" s="16"/>
      <c r="G3" s="19"/>
      <c r="H3" s="5"/>
      <c r="I3" s="16"/>
    </row>
    <row r="4" spans="1:9" ht="19.5">
      <c r="A4" s="5" t="s">
        <v>0</v>
      </c>
      <c r="B4" s="8">
        <v>12.010999999999999</v>
      </c>
      <c r="C4" s="19">
        <v>0</v>
      </c>
      <c r="D4" s="11">
        <f t="shared" ref="D4:D22" si="0">C4/B4</f>
        <v>0</v>
      </c>
      <c r="E4" s="33">
        <f>D4/SUM(D$4:D$22)*100</f>
        <v>0</v>
      </c>
      <c r="F4" s="30"/>
      <c r="G4" s="19">
        <v>0.72537070253787106</v>
      </c>
      <c r="H4" s="5">
        <f t="shared" ref="H4:H22" si="1">G4*B4</f>
        <v>8.712427508182369</v>
      </c>
      <c r="I4" s="16">
        <f t="shared" ref="I4:I22" si="2">H4/(H$4+H$5+H$6+H$7+H$8+H$9+H$10+H$11+H$12+H$13+H$14+H$15+H$16+H$17+H$18+H$19+H$20+H$21+H$22)*100</f>
        <v>0.15999999999999998</v>
      </c>
    </row>
    <row r="5" spans="1:9" ht="19.5">
      <c r="A5" s="5" t="s">
        <v>1</v>
      </c>
      <c r="B5" s="8">
        <v>28.0855</v>
      </c>
      <c r="C5" s="19">
        <v>0.97</v>
      </c>
      <c r="D5" s="11">
        <f t="shared" si="0"/>
        <v>3.4537394741058554E-2</v>
      </c>
      <c r="E5" s="33">
        <f t="shared" ref="E5:E21" si="3">D5/SUM(D$4:D$22)*100</f>
        <v>1.9076171821104919</v>
      </c>
      <c r="F5" s="30"/>
      <c r="G5" s="19">
        <v>1.4153371136736772</v>
      </c>
      <c r="H5" s="5">
        <f t="shared" si="1"/>
        <v>39.750450506082061</v>
      </c>
      <c r="I5" s="16">
        <f t="shared" si="2"/>
        <v>0.73</v>
      </c>
    </row>
    <row r="6" spans="1:9" ht="19.5">
      <c r="A6" s="5" t="s">
        <v>2</v>
      </c>
      <c r="B6" s="8">
        <v>54.938000000000002</v>
      </c>
      <c r="C6" s="19">
        <v>1.37</v>
      </c>
      <c r="D6" s="11">
        <f t="shared" si="0"/>
        <v>2.4937201936728676E-2</v>
      </c>
      <c r="E6" s="33">
        <f t="shared" si="3"/>
        <v>1.3773660475817537</v>
      </c>
      <c r="F6" s="30"/>
      <c r="G6" s="19">
        <v>0.36673138105995357</v>
      </c>
      <c r="H6" s="5">
        <f t="shared" si="1"/>
        <v>20.147488612671729</v>
      </c>
      <c r="I6" s="16">
        <f t="shared" si="2"/>
        <v>0.37</v>
      </c>
    </row>
    <row r="7" spans="1:9" ht="19.5">
      <c r="A7" s="5" t="s">
        <v>3</v>
      </c>
      <c r="B7" s="8">
        <v>51.996000000000002</v>
      </c>
      <c r="C7" s="19">
        <v>1.54</v>
      </c>
      <c r="D7" s="11">
        <f t="shared" si="0"/>
        <v>2.9617662897145933E-2</v>
      </c>
      <c r="E7" s="33">
        <f t="shared" si="3"/>
        <v>1.6358837445658567</v>
      </c>
      <c r="F7" s="30"/>
      <c r="G7" s="19">
        <v>13.509490496330557</v>
      </c>
      <c r="H7" s="5">
        <f t="shared" si="1"/>
        <v>702.43946784720367</v>
      </c>
      <c r="I7" s="16">
        <f t="shared" si="2"/>
        <v>12.900000000000004</v>
      </c>
    </row>
    <row r="8" spans="1:9" ht="19.5">
      <c r="A8" s="5" t="s">
        <v>4</v>
      </c>
      <c r="B8" s="8">
        <v>58.69</v>
      </c>
      <c r="C8" s="19">
        <v>0.18</v>
      </c>
      <c r="D8" s="11">
        <f t="shared" si="0"/>
        <v>3.0669620037485092E-3</v>
      </c>
      <c r="E8" s="33">
        <f t="shared" si="3"/>
        <v>0.16939868971284666</v>
      </c>
      <c r="F8" s="30"/>
      <c r="G8" s="19">
        <v>4.6390076611126103E-2</v>
      </c>
      <c r="H8" s="5">
        <f t="shared" si="1"/>
        <v>2.722633596306991</v>
      </c>
      <c r="I8" s="16">
        <f t="shared" si="2"/>
        <v>5.000000000000001E-2</v>
      </c>
    </row>
    <row r="9" spans="1:9" ht="19.5">
      <c r="A9" s="5" t="s">
        <v>5</v>
      </c>
      <c r="B9" s="8">
        <v>95.94</v>
      </c>
      <c r="C9" s="19">
        <v>0.14000000000000001</v>
      </c>
      <c r="D9" s="11">
        <f t="shared" si="0"/>
        <v>1.4592453616843863E-3</v>
      </c>
      <c r="E9" s="33">
        <f t="shared" si="3"/>
        <v>8.0599059243889465E-2</v>
      </c>
      <c r="F9" s="30"/>
      <c r="G9" s="19">
        <v>3.4054203831231901E-2</v>
      </c>
      <c r="H9" s="5">
        <f t="shared" si="1"/>
        <v>3.2671603155683884</v>
      </c>
      <c r="I9" s="16">
        <f t="shared" si="2"/>
        <v>0.06</v>
      </c>
    </row>
    <row r="10" spans="1:9" ht="19.5">
      <c r="A10" s="5" t="s">
        <v>6</v>
      </c>
      <c r="B10" s="8">
        <v>183.85</v>
      </c>
      <c r="C10" s="19">
        <v>0</v>
      </c>
      <c r="D10" s="11">
        <f t="shared" si="0"/>
        <v>0</v>
      </c>
      <c r="E10" s="33">
        <f t="shared" si="3"/>
        <v>0</v>
      </c>
      <c r="F10" s="30"/>
      <c r="G10" s="19">
        <v>8.8853965612411992E-4</v>
      </c>
      <c r="H10" s="5">
        <f t="shared" si="1"/>
        <v>0.16335801577841944</v>
      </c>
      <c r="I10" s="16">
        <f t="shared" si="2"/>
        <v>3.0000000000000001E-3</v>
      </c>
    </row>
    <row r="11" spans="1:9" ht="19.5">
      <c r="A11" s="5" t="s">
        <v>7</v>
      </c>
      <c r="B11" s="8">
        <v>58.933199999999999</v>
      </c>
      <c r="C11" s="19">
        <v>0</v>
      </c>
      <c r="D11" s="11">
        <f t="shared" si="0"/>
        <v>0</v>
      </c>
      <c r="E11" s="33">
        <f t="shared" si="3"/>
        <v>0</v>
      </c>
      <c r="F11" s="30"/>
      <c r="G11" s="19">
        <v>5.5438366074952467E-3</v>
      </c>
      <c r="H11" s="5">
        <f t="shared" si="1"/>
        <v>0.32671603155683887</v>
      </c>
      <c r="I11" s="16">
        <f t="shared" si="2"/>
        <v>6.0000000000000001E-3</v>
      </c>
    </row>
    <row r="12" spans="1:9" ht="19.5">
      <c r="A12" s="5" t="s">
        <v>8</v>
      </c>
      <c r="B12" s="8">
        <v>50.941400000000002</v>
      </c>
      <c r="C12" s="19">
        <v>0</v>
      </c>
      <c r="D12" s="11">
        <f t="shared" si="0"/>
        <v>0</v>
      </c>
      <c r="E12" s="33">
        <f t="shared" si="3"/>
        <v>0</v>
      </c>
      <c r="F12" s="30"/>
      <c r="G12" s="19">
        <v>3.9550323730152145E-2</v>
      </c>
      <c r="H12" s="5">
        <f t="shared" si="1"/>
        <v>2.0147488612671727</v>
      </c>
      <c r="I12" s="16">
        <f t="shared" si="2"/>
        <v>3.6999999999999991E-2</v>
      </c>
    </row>
    <row r="13" spans="1:9" ht="19.5">
      <c r="A13" s="5" t="s">
        <v>9</v>
      </c>
      <c r="B13" s="8">
        <v>92.91</v>
      </c>
      <c r="C13" s="19">
        <v>0</v>
      </c>
      <c r="D13" s="11">
        <f t="shared" si="0"/>
        <v>0</v>
      </c>
      <c r="E13" s="33">
        <f t="shared" si="3"/>
        <v>0</v>
      </c>
      <c r="F13" s="30"/>
      <c r="G13" s="19">
        <v>6.446877528657172E-3</v>
      </c>
      <c r="H13" s="5">
        <f t="shared" si="1"/>
        <v>0.59897939118753785</v>
      </c>
      <c r="I13" s="16">
        <f t="shared" si="2"/>
        <v>1.0999999999999999E-2</v>
      </c>
    </row>
    <row r="14" spans="1:9" ht="19.5">
      <c r="A14" s="5" t="s">
        <v>10</v>
      </c>
      <c r="B14" s="8">
        <v>63.545999999999999</v>
      </c>
      <c r="C14" s="19">
        <v>0.17</v>
      </c>
      <c r="D14" s="11">
        <f t="shared" si="0"/>
        <v>2.6752273943285183E-3</v>
      </c>
      <c r="E14" s="33">
        <f t="shared" si="3"/>
        <v>0.14776186164982716</v>
      </c>
      <c r="F14" s="30"/>
      <c r="G14" s="19">
        <v>3.4276065795574739E-2</v>
      </c>
      <c r="H14" s="5">
        <f t="shared" si="1"/>
        <v>2.1781068770455922</v>
      </c>
      <c r="I14" s="16">
        <f t="shared" si="2"/>
        <v>3.9999999999999994E-2</v>
      </c>
    </row>
    <row r="15" spans="1:9" ht="19.5">
      <c r="A15" s="5" t="s">
        <v>11</v>
      </c>
      <c r="B15" s="8">
        <v>26.981539999999999</v>
      </c>
      <c r="C15" s="19">
        <v>4.1999999999999997E-3</v>
      </c>
      <c r="D15" s="11">
        <f t="shared" si="0"/>
        <v>1.5566198222933161E-4</v>
      </c>
      <c r="E15" s="33">
        <f t="shared" si="3"/>
        <v>8.5977380207268601E-3</v>
      </c>
      <c r="F15" s="30"/>
      <c r="G15" s="19">
        <v>1.8163308963656571E-2</v>
      </c>
      <c r="H15" s="5">
        <f t="shared" si="1"/>
        <v>0.49007404733525828</v>
      </c>
      <c r="I15" s="16">
        <f t="shared" si="2"/>
        <v>8.9999999999999993E-3</v>
      </c>
    </row>
    <row r="16" spans="1:9" ht="19.5">
      <c r="A16" s="5" t="s">
        <v>12</v>
      </c>
      <c r="B16" s="8">
        <v>47.88</v>
      </c>
      <c r="C16" s="19">
        <v>0</v>
      </c>
      <c r="D16" s="11">
        <f t="shared" si="0"/>
        <v>0</v>
      </c>
      <c r="E16" s="33">
        <f t="shared" si="3"/>
        <v>0</v>
      </c>
      <c r="F16" s="30"/>
      <c r="G16" s="19">
        <v>2.2745476995045869E-2</v>
      </c>
      <c r="H16" s="5">
        <f t="shared" si="1"/>
        <v>1.0890534385227963</v>
      </c>
      <c r="I16" s="16">
        <f t="shared" si="2"/>
        <v>2.0000000000000004E-2</v>
      </c>
    </row>
    <row r="17" spans="1:9" ht="19.5">
      <c r="A17" s="5" t="s">
        <v>13</v>
      </c>
      <c r="B17" s="8">
        <v>15.999000000000001</v>
      </c>
      <c r="C17" s="19">
        <v>0</v>
      </c>
      <c r="D17" s="11">
        <f t="shared" si="0"/>
        <v>0</v>
      </c>
      <c r="E17" s="33">
        <f t="shared" si="3"/>
        <v>0</v>
      </c>
      <c r="F17" s="30"/>
      <c r="G17" s="19">
        <v>0.1429471980059924</v>
      </c>
      <c r="H17" s="5">
        <f t="shared" si="1"/>
        <v>2.2870122208978723</v>
      </c>
      <c r="I17" s="16">
        <f t="shared" si="2"/>
        <v>4.2000000000000003E-2</v>
      </c>
    </row>
    <row r="18" spans="1:9" ht="19.5">
      <c r="A18" s="5" t="s">
        <v>14</v>
      </c>
      <c r="B18" s="8">
        <v>14.0067</v>
      </c>
      <c r="C18" s="19">
        <v>0</v>
      </c>
      <c r="D18" s="11">
        <f t="shared" si="0"/>
        <v>0</v>
      </c>
      <c r="E18" s="33">
        <f t="shared" si="3"/>
        <v>0</v>
      </c>
      <c r="F18" s="30"/>
      <c r="G18" s="19">
        <v>0.11274086586119889</v>
      </c>
      <c r="H18" s="5">
        <f t="shared" si="1"/>
        <v>1.5791274858580544</v>
      </c>
      <c r="I18" s="16">
        <f t="shared" si="2"/>
        <v>2.9000000000000001E-2</v>
      </c>
    </row>
    <row r="19" spans="1:9" ht="19.5">
      <c r="A19" s="5" t="s">
        <v>15</v>
      </c>
      <c r="B19" s="8">
        <v>10.81</v>
      </c>
      <c r="C19" s="19">
        <v>0</v>
      </c>
      <c r="D19" s="11">
        <f t="shared" si="0"/>
        <v>0</v>
      </c>
      <c r="E19" s="33">
        <f t="shared" si="3"/>
        <v>0</v>
      </c>
      <c r="F19" s="30"/>
      <c r="G19" s="19">
        <v>0</v>
      </c>
      <c r="H19" s="5">
        <f t="shared" si="1"/>
        <v>0</v>
      </c>
      <c r="I19" s="16">
        <f t="shared" si="2"/>
        <v>0</v>
      </c>
    </row>
    <row r="20" spans="1:9" ht="19.5">
      <c r="A20" s="5" t="s">
        <v>17</v>
      </c>
      <c r="B20" s="8">
        <v>30.973800000000001</v>
      </c>
      <c r="C20" s="19">
        <v>0</v>
      </c>
      <c r="D20" s="11">
        <f t="shared" si="0"/>
        <v>0</v>
      </c>
      <c r="E20" s="33">
        <f t="shared" si="3"/>
        <v>0</v>
      </c>
      <c r="F20" s="30"/>
      <c r="G20" s="19">
        <v>1.5822212558202681E-2</v>
      </c>
      <c r="H20" s="5">
        <f t="shared" si="1"/>
        <v>0.49007404733525822</v>
      </c>
      <c r="I20" s="16">
        <f t="shared" si="2"/>
        <v>8.9999999999999993E-3</v>
      </c>
    </row>
    <row r="21" spans="1:9" ht="19.5">
      <c r="A21" s="5" t="s">
        <v>18</v>
      </c>
      <c r="B21" s="8">
        <v>32.06</v>
      </c>
      <c r="C21" s="19">
        <v>0.14000000000000001</v>
      </c>
      <c r="D21" s="11">
        <f t="shared" si="0"/>
        <v>4.3668122270742356E-3</v>
      </c>
      <c r="E21" s="33">
        <f t="shared" si="3"/>
        <v>0.24119381609041651</v>
      </c>
      <c r="F21" s="30"/>
      <c r="G21" s="19">
        <v>1.5286152443395453E-2</v>
      </c>
      <c r="H21" s="5">
        <f t="shared" si="1"/>
        <v>0.49007404733525828</v>
      </c>
      <c r="I21" s="16">
        <f t="shared" si="2"/>
        <v>8.9999999999999993E-3</v>
      </c>
    </row>
    <row r="22" spans="1:9" ht="19.5">
      <c r="A22" s="6" t="s">
        <v>21</v>
      </c>
      <c r="B22" s="6">
        <v>55.85</v>
      </c>
      <c r="C22" s="20">
        <f>100-(C4+C5+C6+C7+C8+C9+C10+C11+C12+C13+C14+C15+C16+C17+C18+C19+C20+C21)</f>
        <v>95.485799999999998</v>
      </c>
      <c r="D22" s="12">
        <f t="shared" si="0"/>
        <v>1.7096830796777081</v>
      </c>
      <c r="E22" s="8">
        <f>D22/(D$4+D$5+D$6+D$7+D$8+D$9+D$10+D$11+D$12+D$13+D$14+D$15+D$16+D$17+D$18+D$18+D$19+D$20+D$21+D$22)*100</f>
        <v>94.431581861024199</v>
      </c>
      <c r="F22" s="30"/>
      <c r="G22" s="20">
        <f>100-(G$4+G$5+G$6+G$7+G$8+G$9+G$10+G$11+G$12+G$13+G$14+G$15+G$16+G$17+G$18+G$18+G$19+G$20+G$21)</f>
        <v>83.375474301948898</v>
      </c>
      <c r="H22" s="6">
        <f t="shared" si="1"/>
        <v>4656.5202397638459</v>
      </c>
      <c r="I22" s="8">
        <f t="shared" si="2"/>
        <v>85.515000000000001</v>
      </c>
    </row>
    <row r="23" spans="1:9" ht="19.5">
      <c r="A23" s="5"/>
      <c r="B23" s="5"/>
      <c r="C23" s="21"/>
      <c r="D23" s="5"/>
      <c r="E23" s="15"/>
    </row>
    <row r="24" spans="1:9" ht="19.5">
      <c r="A24" s="5"/>
      <c r="B24" s="5" t="s">
        <v>16</v>
      </c>
      <c r="C24" s="21"/>
      <c r="D24" s="5"/>
      <c r="E24" s="15"/>
    </row>
    <row r="25" spans="1:9" ht="19.5">
      <c r="A25" s="6" t="s">
        <v>32</v>
      </c>
      <c r="B25" s="6"/>
      <c r="C25" s="20"/>
      <c r="D25" s="6"/>
      <c r="E25" s="28"/>
      <c r="F25" s="29">
        <v>0.28664000000000001</v>
      </c>
    </row>
    <row r="26" spans="1:9" ht="19.5">
      <c r="B26" s="5"/>
      <c r="C26" s="22"/>
      <c r="D26" s="5"/>
      <c r="E26" s="15"/>
    </row>
    <row r="27" spans="1:9" ht="19.5">
      <c r="A27" s="24" t="s">
        <v>28</v>
      </c>
      <c r="B27" s="24"/>
      <c r="C27" s="25"/>
      <c r="D27" s="24"/>
      <c r="E27" s="26"/>
      <c r="F27" s="24">
        <f>F25+(POWER(F25-0.0279*E4/100,2)*(F25+0.2496*E4/100)-POWER(F25,3))/(3*(POWER(F25,2)))-0.003*E5/100+0.006*E6/100+0.007*E8/100+0.031*E9/100+0.005*E7/100+0.0096*E12/100</f>
        <v>0.28678405125126544</v>
      </c>
      <c r="G27" s="31"/>
    </row>
    <row r="28" spans="1:9" ht="19.5">
      <c r="A28" s="17"/>
      <c r="B28" s="17"/>
      <c r="C28" s="22"/>
      <c r="D28" s="17"/>
      <c r="E28" s="27"/>
      <c r="F28" s="17"/>
      <c r="G28" s="21"/>
    </row>
    <row r="29" spans="1:9" ht="19.5">
      <c r="A29" s="24" t="s">
        <v>29</v>
      </c>
      <c r="B29" s="24"/>
      <c r="C29" s="25"/>
      <c r="D29" s="24"/>
      <c r="E29" s="26"/>
      <c r="F29" s="24">
        <f>(3.578+(0.33*C4+0.00095*C6-0.0002*C8+0.0006*C7+0.0031*C9+0.0018*C12+0.0056*C15+0.0004*C11+0.0015*C14+0.0051*C13+0.0039*C16+0.0018*C10+0.022*C18))/10</f>
        <v>0.35809020199999997</v>
      </c>
      <c r="G29" s="21"/>
    </row>
    <row r="30" spans="1:9" ht="19.5">
      <c r="A30" s="5"/>
      <c r="B30" s="5"/>
      <c r="C30" s="21"/>
      <c r="D30" s="5"/>
      <c r="E30" s="15"/>
      <c r="F30" s="5"/>
      <c r="G30" s="21"/>
    </row>
    <row r="31" spans="1:9" ht="19.5">
      <c r="A31" s="7" t="s">
        <v>31</v>
      </c>
      <c r="B31" s="7"/>
      <c r="C31" s="19"/>
      <c r="D31" s="7"/>
      <c r="E31" s="14"/>
      <c r="F31" s="7">
        <v>0.01</v>
      </c>
      <c r="G31" s="21"/>
    </row>
    <row r="32" spans="1:9" ht="19.5">
      <c r="A32" s="5"/>
      <c r="B32" s="5"/>
      <c r="C32" s="21"/>
      <c r="D32" s="5"/>
      <c r="E32" s="15"/>
      <c r="F32" s="5"/>
      <c r="G32" s="21"/>
    </row>
    <row r="33" spans="1:9" ht="19.5">
      <c r="A33" s="24" t="s">
        <v>30</v>
      </c>
      <c r="B33" s="24"/>
      <c r="C33" s="25"/>
      <c r="D33" s="24"/>
      <c r="E33" s="26"/>
      <c r="F33" s="24">
        <f>POWER((POWER(F29,-3))*(2*F31*POWER(F27,3)+(1-F31)*POWER(F29,3)),1/3)-1</f>
        <v>9.1152385946369208E-5</v>
      </c>
      <c r="G33" s="32"/>
      <c r="I33" s="34">
        <v>1.17265695080748E-4</v>
      </c>
    </row>
    <row r="34" spans="1:9" ht="19.5">
      <c r="A34" s="5"/>
      <c r="B34" s="5"/>
      <c r="C34" s="21"/>
      <c r="D34" s="5"/>
      <c r="E34" s="15"/>
      <c r="F34" s="5"/>
      <c r="G34" s="21"/>
    </row>
    <row r="35" spans="1:9" ht="19.5">
      <c r="A35" s="5"/>
      <c r="B35" s="5"/>
      <c r="C35" s="21"/>
      <c r="D35" s="5"/>
      <c r="E35" s="15"/>
      <c r="F35" s="5"/>
      <c r="G35" s="21"/>
    </row>
    <row r="36" spans="1:9" ht="19.5">
      <c r="A36" s="5"/>
      <c r="B36" s="5"/>
      <c r="C36" s="21"/>
      <c r="D36" s="5"/>
      <c r="E36" s="15"/>
      <c r="F36" s="5"/>
      <c r="G36" s="21"/>
    </row>
    <row r="37" spans="1:9" ht="19.5">
      <c r="A37" s="5"/>
      <c r="B37" s="5"/>
      <c r="C37" s="21"/>
      <c r="D37" s="5"/>
      <c r="E37" s="15"/>
      <c r="F37" s="5"/>
      <c r="G37" s="21"/>
    </row>
    <row r="38" spans="1:9" ht="19.5">
      <c r="A38" s="5"/>
      <c r="B38" s="5"/>
      <c r="C38" s="21"/>
      <c r="D38" s="5"/>
      <c r="E38" s="15"/>
      <c r="F38" s="5"/>
      <c r="G38" s="21"/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selection activeCell="J13" sqref="J13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>
        <v>0</v>
      </c>
      <c r="G3"/>
      <c r="H3"/>
    </row>
    <row r="4" spans="1:9">
      <c r="A4" s="39">
        <v>3.5809020199999999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430</v>
      </c>
      <c r="B10" s="45"/>
      <c r="C10" s="44">
        <f>A4*(1+(A10-25)*A7)</f>
        <v>3.6138520480272316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4" t="s">
        <v>36</v>
      </c>
      <c r="B15" s="64"/>
      <c r="C15" s="64"/>
      <c r="D15" s="64"/>
      <c r="E15" s="64"/>
      <c r="F15" s="64"/>
      <c r="G15" s="48"/>
      <c r="H15"/>
    </row>
    <row r="16" spans="1:9" ht="45.75" customHeight="1">
      <c r="A16" s="55" t="s">
        <v>45</v>
      </c>
      <c r="B16" s="49" t="s">
        <v>39</v>
      </c>
      <c r="C16" s="49" t="s">
        <v>43</v>
      </c>
      <c r="D16" s="51" t="s">
        <v>40</v>
      </c>
      <c r="E16" s="49" t="s">
        <v>41</v>
      </c>
      <c r="F16" s="54" t="s">
        <v>40</v>
      </c>
      <c r="G16" s="37" t="s">
        <v>46</v>
      </c>
      <c r="H16" s="49" t="s">
        <v>42</v>
      </c>
      <c r="I16" s="49" t="s">
        <v>44</v>
      </c>
    </row>
    <row r="17" spans="1:12">
      <c r="A17">
        <v>1.5009999999999764</v>
      </c>
      <c r="B17" s="61">
        <v>3.6159024</v>
      </c>
      <c r="C17" s="62">
        <v>4.0855426E-5</v>
      </c>
      <c r="D17" s="52">
        <f t="shared" ref="D17:D65" si="0">(B17-$C$10)/0.033</f>
        <v>6.2131877962677926E-2</v>
      </c>
      <c r="E17" s="50">
        <f t="shared" ref="E17:E33" si="1">B17*(1-($A$10-25)*$A$7)</f>
        <v>3.58263031247616</v>
      </c>
      <c r="F17" s="52">
        <f>(E17-$A$4)/0.033</f>
        <v>5.237249927757974E-2</v>
      </c>
      <c r="G17" s="40">
        <f t="shared" ref="G17:G33" si="2">A17</f>
        <v>1.5009999999999764</v>
      </c>
      <c r="H17" s="35">
        <f t="shared" ref="H17:H33" si="3">(D17+F17)/2</f>
        <v>5.7252188620128833E-2</v>
      </c>
      <c r="I17" s="34">
        <f t="shared" ref="I17:I33" si="4">C17/0.033</f>
        <v>1.238043212121212E-3</v>
      </c>
      <c r="K17" s="34"/>
      <c r="L17" s="34"/>
    </row>
    <row r="18" spans="1:12">
      <c r="A18">
        <v>6.5090000000000146</v>
      </c>
      <c r="B18">
        <v>3.6151810000000002</v>
      </c>
      <c r="C18" s="63">
        <v>4.2576354000000002E-5</v>
      </c>
      <c r="D18" s="52">
        <f t="shared" si="0"/>
        <v>4.0271271902079103E-2</v>
      </c>
      <c r="E18" s="50">
        <f t="shared" si="1"/>
        <v>3.5819155505103999</v>
      </c>
      <c r="F18" s="52">
        <f>(E18-$A$4)/0.033</f>
        <v>3.0713045769696506E-2</v>
      </c>
      <c r="G18" s="40">
        <f t="shared" si="2"/>
        <v>6.5090000000000146</v>
      </c>
      <c r="H18" s="35">
        <f t="shared" si="3"/>
        <v>3.5492158835887806E-2</v>
      </c>
      <c r="I18" s="34">
        <f t="shared" si="4"/>
        <v>1.2901925454545454E-3</v>
      </c>
      <c r="K18" s="34"/>
      <c r="L18" s="34"/>
    </row>
    <row r="19" spans="1:12">
      <c r="A19">
        <v>8.9110000000000582</v>
      </c>
      <c r="B19">
        <v>3.6151236999999998</v>
      </c>
      <c r="C19" s="63">
        <v>4.1108524E-5</v>
      </c>
      <c r="D19" s="52">
        <f t="shared" si="0"/>
        <v>3.8534908265704229E-2</v>
      </c>
      <c r="E19" s="50">
        <f t="shared" si="1"/>
        <v>3.5818587777620796</v>
      </c>
      <c r="F19" s="52">
        <f t="shared" ref="F19:F65" si="5">(E19-$A$4)/0.033</f>
        <v>2.8992659456960831E-2</v>
      </c>
      <c r="G19" s="40">
        <f t="shared" si="2"/>
        <v>8.9110000000000582</v>
      </c>
      <c r="H19" s="35">
        <f t="shared" si="3"/>
        <v>3.3763783861332532E-2</v>
      </c>
      <c r="I19" s="34">
        <f t="shared" si="4"/>
        <v>1.2457128484848485E-3</v>
      </c>
      <c r="K19" s="34"/>
      <c r="L19" s="34"/>
    </row>
    <row r="20" spans="1:12">
      <c r="A20">
        <v>11.516000000000076</v>
      </c>
      <c r="B20">
        <v>3.6151955</v>
      </c>
      <c r="C20" s="63">
        <v>4.1967515999999998E-5</v>
      </c>
      <c r="D20" s="52">
        <f t="shared" si="0"/>
        <v>4.0710665841467174E-2</v>
      </c>
      <c r="E20" s="50">
        <f t="shared" si="1"/>
        <v>3.5819299170872001</v>
      </c>
      <c r="F20" s="52">
        <f t="shared" si="5"/>
        <v>3.114839658182398E-2</v>
      </c>
      <c r="G20" s="40">
        <f t="shared" si="2"/>
        <v>11.516000000000076</v>
      </c>
      <c r="H20" s="35">
        <f t="shared" si="3"/>
        <v>3.5929531211645577E-2</v>
      </c>
      <c r="I20" s="34">
        <f t="shared" si="4"/>
        <v>1.2717429090909091E-3</v>
      </c>
      <c r="K20" s="34"/>
      <c r="L20" s="34"/>
    </row>
    <row r="21" spans="1:12">
      <c r="A21">
        <v>13.919000000000096</v>
      </c>
      <c r="B21">
        <v>3.6152549999999999</v>
      </c>
      <c r="C21" s="63">
        <v>4.0320130000000003E-5</v>
      </c>
      <c r="D21" s="52">
        <f t="shared" si="0"/>
        <v>4.2513696144493816E-2</v>
      </c>
      <c r="E21" s="50">
        <f t="shared" si="1"/>
        <v>3.5819888695919997</v>
      </c>
      <c r="F21" s="52">
        <f t="shared" si="5"/>
        <v>3.2934836121205555E-2</v>
      </c>
      <c r="G21" s="40">
        <f t="shared" si="2"/>
        <v>13.919000000000096</v>
      </c>
      <c r="H21" s="35">
        <f t="shared" si="3"/>
        <v>3.7724266132849682E-2</v>
      </c>
      <c r="I21" s="34">
        <f t="shared" si="4"/>
        <v>1.2218221212121213E-3</v>
      </c>
      <c r="K21" s="34"/>
      <c r="L21" s="34"/>
    </row>
    <row r="22" spans="1:12">
      <c r="A22">
        <v>16.523999999999887</v>
      </c>
      <c r="B22">
        <v>3.6153209999999998</v>
      </c>
      <c r="C22" s="63">
        <v>4.3356480000000003E-5</v>
      </c>
      <c r="D22" s="52">
        <f t="shared" si="0"/>
        <v>4.4513696144490772E-2</v>
      </c>
      <c r="E22" s="50">
        <f t="shared" si="1"/>
        <v>3.5820542622863996</v>
      </c>
      <c r="F22" s="52">
        <f t="shared" si="5"/>
        <v>3.4916432921201564E-2</v>
      </c>
      <c r="G22" s="40">
        <f t="shared" si="2"/>
        <v>16.523999999999887</v>
      </c>
      <c r="H22" s="35">
        <f t="shared" si="3"/>
        <v>3.9715064532846164E-2</v>
      </c>
      <c r="I22" s="34">
        <f t="shared" si="4"/>
        <v>1.3138327272727273E-3</v>
      </c>
      <c r="K22" s="34"/>
      <c r="L22" s="34"/>
    </row>
    <row r="23" spans="1:12">
      <c r="A23">
        <v>18.925999999999931</v>
      </c>
      <c r="B23">
        <v>3.6153590000000002</v>
      </c>
      <c r="C23" s="63">
        <v>4.3889583999999997E-5</v>
      </c>
      <c r="D23" s="52">
        <f t="shared" si="0"/>
        <v>4.5665211296018846E-2</v>
      </c>
      <c r="E23" s="50">
        <f t="shared" si="1"/>
        <v>3.5820919126256001</v>
      </c>
      <c r="F23" s="52">
        <f t="shared" si="5"/>
        <v>3.6057352290915404E-2</v>
      </c>
      <c r="G23" s="40">
        <f t="shared" si="2"/>
        <v>18.925999999999931</v>
      </c>
      <c r="H23" s="35">
        <f t="shared" si="3"/>
        <v>4.0861281793467125E-2</v>
      </c>
      <c r="I23" s="34">
        <f t="shared" si="4"/>
        <v>1.3299873939393938E-3</v>
      </c>
      <c r="K23" s="34"/>
      <c r="L23" s="34"/>
    </row>
    <row r="24" spans="1:12">
      <c r="A24">
        <v>20.127999999999929</v>
      </c>
      <c r="B24">
        <v>3.6153616999999998</v>
      </c>
      <c r="C24" s="63">
        <v>4.4550262999999998E-5</v>
      </c>
      <c r="D24" s="52">
        <f t="shared" si="0"/>
        <v>4.574702947782424E-2</v>
      </c>
      <c r="E24" s="50">
        <f t="shared" si="1"/>
        <v>3.5820945877812798</v>
      </c>
      <c r="F24" s="52">
        <f t="shared" si="5"/>
        <v>3.6138417614540966E-2</v>
      </c>
      <c r="G24" s="40">
        <f t="shared" si="2"/>
        <v>20.127999999999929</v>
      </c>
      <c r="H24" s="35">
        <f t="shared" si="3"/>
        <v>4.0942723546182599E-2</v>
      </c>
      <c r="I24" s="34">
        <f t="shared" si="4"/>
        <v>1.3500079696969695E-3</v>
      </c>
      <c r="K24" s="34"/>
      <c r="L24" s="34"/>
    </row>
    <row r="25" spans="1:12">
      <c r="A25">
        <v>21.516000000000076</v>
      </c>
      <c r="B25">
        <v>3.6153734000000002</v>
      </c>
      <c r="C25" s="63">
        <v>4.5398490000000002E-5</v>
      </c>
      <c r="D25" s="52">
        <f t="shared" si="0"/>
        <v>4.6101574932381574E-2</v>
      </c>
      <c r="E25" s="50">
        <f t="shared" si="1"/>
        <v>3.58210618012256</v>
      </c>
      <c r="F25" s="52">
        <f t="shared" si="5"/>
        <v>3.6489700683638875E-2</v>
      </c>
      <c r="G25" s="40">
        <f t="shared" si="2"/>
        <v>21.516000000000076</v>
      </c>
      <c r="H25" s="35">
        <f t="shared" si="3"/>
        <v>4.1295637808010224E-2</v>
      </c>
      <c r="I25" s="34">
        <f t="shared" si="4"/>
        <v>1.3757118181818183E-3</v>
      </c>
      <c r="K25" s="34"/>
      <c r="L25" s="34"/>
    </row>
    <row r="26" spans="1:12">
      <c r="A26">
        <v>22.717000000000098</v>
      </c>
      <c r="B26">
        <v>3.6153965000000001</v>
      </c>
      <c r="C26" s="63">
        <v>4.6208373999999998E-5</v>
      </c>
      <c r="D26" s="52">
        <f t="shared" si="0"/>
        <v>4.6801574932379839E-2</v>
      </c>
      <c r="E26" s="50">
        <f t="shared" si="1"/>
        <v>3.5821290675655999</v>
      </c>
      <c r="F26" s="52">
        <f t="shared" si="5"/>
        <v>3.7183259563636134E-2</v>
      </c>
      <c r="G26" s="40">
        <f t="shared" si="2"/>
        <v>22.717000000000098</v>
      </c>
      <c r="H26" s="35">
        <f t="shared" si="3"/>
        <v>4.1992417248007986E-2</v>
      </c>
      <c r="I26" s="34">
        <f t="shared" si="4"/>
        <v>1.4002537575757575E-3</v>
      </c>
      <c r="K26" s="34"/>
      <c r="L26" s="34"/>
    </row>
    <row r="27" spans="1:12">
      <c r="A27">
        <v>23.917999999999893</v>
      </c>
      <c r="B27">
        <v>3.6154405999999999</v>
      </c>
      <c r="C27" s="63">
        <v>4.7075449999999997E-5</v>
      </c>
      <c r="D27" s="52">
        <f t="shared" si="0"/>
        <v>4.813793856873648E-2</v>
      </c>
      <c r="E27" s="50">
        <f t="shared" si="1"/>
        <v>3.5821727617750398</v>
      </c>
      <c r="F27" s="52">
        <f t="shared" si="5"/>
        <v>3.8507326516361844E-2</v>
      </c>
      <c r="G27" s="40">
        <f t="shared" si="2"/>
        <v>23.917999999999893</v>
      </c>
      <c r="H27" s="35">
        <f t="shared" si="3"/>
        <v>4.3322632542549158E-2</v>
      </c>
      <c r="I27" s="34">
        <f t="shared" si="4"/>
        <v>1.4265287878787876E-3</v>
      </c>
      <c r="K27" s="34"/>
      <c r="L27" s="34"/>
    </row>
    <row r="28" spans="1:12">
      <c r="A28">
        <v>25.119999999999891</v>
      </c>
      <c r="B28">
        <v>3.6154734999999998</v>
      </c>
      <c r="C28" s="63">
        <v>4.7753329999999998E-5</v>
      </c>
      <c r="D28" s="52">
        <f t="shared" si="0"/>
        <v>4.9134908265702888E-2</v>
      </c>
      <c r="E28" s="50">
        <f t="shared" si="1"/>
        <v>3.5822053590423995</v>
      </c>
      <c r="F28" s="52">
        <f t="shared" si="5"/>
        <v>3.9495122496955838E-2</v>
      </c>
      <c r="G28" s="40">
        <f t="shared" si="2"/>
        <v>25.119999999999891</v>
      </c>
      <c r="H28" s="35">
        <f t="shared" si="3"/>
        <v>4.4315015381329363E-2</v>
      </c>
      <c r="I28" s="34">
        <f t="shared" si="4"/>
        <v>1.447070606060606E-3</v>
      </c>
      <c r="K28" s="34"/>
      <c r="L28" s="34"/>
    </row>
    <row r="29" spans="1:12">
      <c r="A29">
        <v>26.523999999999887</v>
      </c>
      <c r="B29">
        <v>3.6155167000000001</v>
      </c>
      <c r="C29" s="63">
        <v>4.9072939999999998E-5</v>
      </c>
      <c r="D29" s="52">
        <f t="shared" si="0"/>
        <v>5.0443999174804521E-2</v>
      </c>
      <c r="E29" s="50">
        <f t="shared" si="1"/>
        <v>3.58224816153328</v>
      </c>
      <c r="F29" s="52">
        <f t="shared" si="5"/>
        <v>4.0792167675153153E-2</v>
      </c>
      <c r="G29" s="40">
        <f t="shared" si="2"/>
        <v>26.523999999999887</v>
      </c>
      <c r="H29" s="35">
        <f t="shared" si="3"/>
        <v>4.5618083424978834E-2</v>
      </c>
      <c r="I29" s="34">
        <f t="shared" si="4"/>
        <v>1.4870587878787877E-3</v>
      </c>
      <c r="K29" s="34"/>
      <c r="L29" s="34"/>
    </row>
    <row r="30" spans="1:12">
      <c r="A30">
        <v>27.724999999999909</v>
      </c>
      <c r="B30">
        <v>3.6155442999999998</v>
      </c>
      <c r="C30" s="63">
        <v>5.0123059999999998E-5</v>
      </c>
      <c r="D30" s="52">
        <f t="shared" si="0"/>
        <v>5.1280362811158567E-2</v>
      </c>
      <c r="E30" s="50">
        <f t="shared" si="1"/>
        <v>3.5822755075691197</v>
      </c>
      <c r="F30" s="52">
        <f t="shared" si="5"/>
        <v>4.1620835427873135E-2</v>
      </c>
      <c r="G30" s="40">
        <f t="shared" si="2"/>
        <v>27.724999999999909</v>
      </c>
      <c r="H30" s="35">
        <f t="shared" si="3"/>
        <v>4.6450599119515851E-2</v>
      </c>
      <c r="I30" s="34">
        <f t="shared" si="4"/>
        <v>1.518880606060606E-3</v>
      </c>
      <c r="K30" s="34"/>
      <c r="L30" s="34"/>
    </row>
    <row r="31" spans="1:12">
      <c r="A31">
        <v>29.128999999999905</v>
      </c>
      <c r="B31">
        <v>3.6155786999999999</v>
      </c>
      <c r="C31" s="63">
        <v>5.1880433999999998E-5</v>
      </c>
      <c r="D31" s="52">
        <f t="shared" si="0"/>
        <v>5.2322787053585867E-2</v>
      </c>
      <c r="E31" s="50">
        <f t="shared" si="1"/>
        <v>3.5823095910340799</v>
      </c>
      <c r="F31" s="52">
        <f t="shared" si="5"/>
        <v>4.2653667699392647E-2</v>
      </c>
      <c r="G31" s="40">
        <f t="shared" si="2"/>
        <v>29.128999999999905</v>
      </c>
      <c r="H31" s="35">
        <f t="shared" si="3"/>
        <v>4.7488227376489257E-2</v>
      </c>
      <c r="I31" s="34">
        <f t="shared" si="4"/>
        <v>1.5721343636363634E-3</v>
      </c>
      <c r="K31" s="34"/>
      <c r="L31" s="34"/>
    </row>
    <row r="32" spans="1:12">
      <c r="A32">
        <v>30.329999999999927</v>
      </c>
      <c r="B32">
        <v>3.6156191999999998</v>
      </c>
      <c r="C32" s="63">
        <v>5.3164782E-5</v>
      </c>
      <c r="D32" s="52">
        <f t="shared" si="0"/>
        <v>5.3550059780855197E-2</v>
      </c>
      <c r="E32" s="50">
        <f t="shared" si="1"/>
        <v>3.5823497183692798</v>
      </c>
      <c r="F32" s="52">
        <f t="shared" si="5"/>
        <v>4.3869647553937491E-2</v>
      </c>
      <c r="G32" s="40">
        <f t="shared" si="2"/>
        <v>30.329999999999927</v>
      </c>
      <c r="H32" s="35">
        <f t="shared" si="3"/>
        <v>4.8709853667396344E-2</v>
      </c>
      <c r="I32" s="34">
        <f t="shared" si="4"/>
        <v>1.611054E-3</v>
      </c>
      <c r="K32" s="34"/>
      <c r="L32" s="34"/>
    </row>
    <row r="33" spans="1:12">
      <c r="A33">
        <v>31.530999999999949</v>
      </c>
      <c r="B33">
        <v>3.6156519999999999</v>
      </c>
      <c r="C33" s="63">
        <v>5.4586868000000003E-5</v>
      </c>
      <c r="D33" s="52">
        <f t="shared" si="0"/>
        <v>5.4543999174796264E-2</v>
      </c>
      <c r="E33" s="50">
        <f t="shared" si="1"/>
        <v>3.5823822165567996</v>
      </c>
      <c r="F33" s="52">
        <f t="shared" si="5"/>
        <v>4.485444111514094E-2</v>
      </c>
      <c r="G33" s="40">
        <f t="shared" si="2"/>
        <v>31.530999999999949</v>
      </c>
      <c r="H33" s="35">
        <f t="shared" si="3"/>
        <v>4.9699220144968602E-2</v>
      </c>
      <c r="I33" s="34">
        <f t="shared" si="4"/>
        <v>1.6541475151515151E-3</v>
      </c>
      <c r="K33" s="34"/>
      <c r="L33" s="34"/>
    </row>
    <row r="34" spans="1:12">
      <c r="A34">
        <v>32.731999999999971</v>
      </c>
      <c r="B34">
        <v>3.6156847000000001</v>
      </c>
      <c r="C34" s="63">
        <v>5.6251722999999998E-5</v>
      </c>
      <c r="D34" s="52">
        <f t="shared" si="0"/>
        <v>5.5534908265711974E-2</v>
      </c>
      <c r="E34" s="50">
        <f t="shared" ref="E34:E65" si="6">B34*(1-($A$10-25)*$A$7)</f>
        <v>3.5824146156644798</v>
      </c>
      <c r="F34" s="52">
        <f t="shared" si="5"/>
        <v>4.5836232256967299E-2</v>
      </c>
      <c r="G34" s="40">
        <f t="shared" ref="G34:G65" si="7">A34</f>
        <v>32.731999999999971</v>
      </c>
      <c r="H34" s="35">
        <f t="shared" ref="H34:H65" si="8">(D34+F34)/2</f>
        <v>5.0685570261339637E-2</v>
      </c>
      <c r="I34" s="34">
        <f t="shared" ref="I34:I65" si="9">C34/0.033</f>
        <v>1.7045976666666665E-3</v>
      </c>
      <c r="K34" s="34"/>
      <c r="L34" s="34"/>
    </row>
    <row r="35" spans="1:12">
      <c r="A35">
        <v>33.933999999999969</v>
      </c>
      <c r="B35">
        <v>3.6157284000000001</v>
      </c>
      <c r="C35" s="63">
        <v>5.7816606999999997E-5</v>
      </c>
      <c r="D35" s="52">
        <f t="shared" si="0"/>
        <v>5.6859150689953793E-2</v>
      </c>
      <c r="E35" s="50">
        <f t="shared" si="6"/>
        <v>3.5824579135545598</v>
      </c>
      <c r="F35" s="52">
        <f t="shared" si="5"/>
        <v>4.714828953211736E-2</v>
      </c>
      <c r="G35" s="40">
        <f t="shared" si="7"/>
        <v>33.933999999999969</v>
      </c>
      <c r="H35" s="35">
        <f t="shared" si="8"/>
        <v>5.2003720111035573E-2</v>
      </c>
      <c r="I35" s="34">
        <f t="shared" si="9"/>
        <v>1.7520183939393938E-3</v>
      </c>
      <c r="K35" s="34"/>
      <c r="L35" s="34"/>
    </row>
    <row r="36" spans="1:12">
      <c r="A36">
        <v>35.525000000000091</v>
      </c>
      <c r="B36">
        <v>3.6157691000000001</v>
      </c>
      <c r="C36" s="63">
        <v>5.9991015999999999E-5</v>
      </c>
      <c r="D36" s="52">
        <f t="shared" si="0"/>
        <v>5.8092484023287268E-2</v>
      </c>
      <c r="E36" s="50">
        <f t="shared" si="6"/>
        <v>3.58249823904944</v>
      </c>
      <c r="F36" s="52">
        <f t="shared" si="5"/>
        <v>4.8370274225456755E-2</v>
      </c>
      <c r="G36" s="40">
        <f t="shared" si="7"/>
        <v>35.525000000000091</v>
      </c>
      <c r="H36" s="35">
        <f t="shared" si="8"/>
        <v>5.3231379124372008E-2</v>
      </c>
      <c r="I36" s="34">
        <f t="shared" si="9"/>
        <v>1.8179095757575757E-3</v>
      </c>
      <c r="K36" s="34"/>
      <c r="L36" s="34"/>
    </row>
    <row r="37" spans="1:12">
      <c r="A37">
        <v>36.538999999999987</v>
      </c>
      <c r="B37">
        <v>3.6157862999999999</v>
      </c>
      <c r="C37" s="63">
        <v>6.1542020000000003E-5</v>
      </c>
      <c r="D37" s="52">
        <f t="shared" si="0"/>
        <v>5.8613696144494187E-2</v>
      </c>
      <c r="E37" s="50">
        <f t="shared" si="6"/>
        <v>3.5825152807819198</v>
      </c>
      <c r="F37" s="52">
        <f t="shared" si="5"/>
        <v>4.8886690361209781E-2</v>
      </c>
      <c r="G37" s="40">
        <f t="shared" si="7"/>
        <v>36.538999999999987</v>
      </c>
      <c r="H37" s="35">
        <f t="shared" si="8"/>
        <v>5.3750193252851984E-2</v>
      </c>
      <c r="I37" s="34">
        <f t="shared" si="9"/>
        <v>1.8649096969696969E-3</v>
      </c>
      <c r="K37" s="34"/>
      <c r="L37" s="34"/>
    </row>
    <row r="38" spans="1:12">
      <c r="A38">
        <v>37.926999999999907</v>
      </c>
      <c r="B38">
        <v>3.615828</v>
      </c>
      <c r="C38" s="63">
        <v>6.3618616000000005E-5</v>
      </c>
      <c r="D38" s="52">
        <f t="shared" si="0"/>
        <v>5.9877332508134928E-2</v>
      </c>
      <c r="E38" s="50">
        <f t="shared" si="6"/>
        <v>3.5825565970751998</v>
      </c>
      <c r="F38" s="52">
        <f t="shared" si="5"/>
        <v>5.0138699248481584E-2</v>
      </c>
      <c r="G38" s="40">
        <f t="shared" si="7"/>
        <v>37.926999999999907</v>
      </c>
      <c r="H38" s="35">
        <f t="shared" si="8"/>
        <v>5.5008015878308253E-2</v>
      </c>
      <c r="I38" s="34">
        <f t="shared" si="9"/>
        <v>1.9278368484848486E-3</v>
      </c>
      <c r="K38" s="34"/>
      <c r="L38" s="34"/>
    </row>
    <row r="39" spans="1:12">
      <c r="A39">
        <v>39.127999999999929</v>
      </c>
      <c r="B39">
        <v>3.6158747999999998</v>
      </c>
      <c r="C39" s="63">
        <v>6.5394659999999996E-5</v>
      </c>
      <c r="D39" s="52">
        <f t="shared" si="0"/>
        <v>6.1295514326310425E-2</v>
      </c>
      <c r="E39" s="50">
        <f t="shared" si="6"/>
        <v>3.5826029664403198</v>
      </c>
      <c r="F39" s="52">
        <f t="shared" si="5"/>
        <v>5.1543831524846304E-2</v>
      </c>
      <c r="G39" s="40">
        <f t="shared" si="7"/>
        <v>39.127999999999929</v>
      </c>
      <c r="H39" s="35">
        <f t="shared" si="8"/>
        <v>5.6419672925578368E-2</v>
      </c>
      <c r="I39" s="34">
        <f t="shared" si="9"/>
        <v>1.9816563636363633E-3</v>
      </c>
      <c r="K39" s="34"/>
      <c r="L39" s="34"/>
    </row>
    <row r="40" spans="1:12">
      <c r="A40">
        <v>41.546000000000049</v>
      </c>
      <c r="B40">
        <v>3.6159837000000001</v>
      </c>
      <c r="C40" s="63">
        <v>6.9426589999999996E-5</v>
      </c>
      <c r="D40" s="52">
        <f t="shared" si="0"/>
        <v>6.4595514326319534E-2</v>
      </c>
      <c r="E40" s="50">
        <f t="shared" si="6"/>
        <v>3.5827108643860801</v>
      </c>
      <c r="F40" s="52">
        <f t="shared" si="5"/>
        <v>5.4813466244854531E-2</v>
      </c>
      <c r="G40" s="40">
        <f t="shared" si="7"/>
        <v>41.546000000000049</v>
      </c>
      <c r="H40" s="35">
        <f t="shared" si="8"/>
        <v>5.9704490285587032E-2</v>
      </c>
      <c r="I40" s="34">
        <f t="shared" si="9"/>
        <v>2.1038360606060605E-3</v>
      </c>
      <c r="K40" s="34"/>
      <c r="L40" s="34"/>
    </row>
    <row r="41" spans="1:12">
      <c r="A41">
        <v>42.731999999999971</v>
      </c>
      <c r="B41">
        <v>3.6160312000000001</v>
      </c>
      <c r="C41" s="63">
        <v>7.1366540000000005E-5</v>
      </c>
      <c r="D41" s="52">
        <f t="shared" si="0"/>
        <v>6.6034908265712802E-2</v>
      </c>
      <c r="E41" s="50">
        <f t="shared" si="6"/>
        <v>3.5827579273100798</v>
      </c>
      <c r="F41" s="52">
        <f t="shared" si="5"/>
        <v>5.6239615456966548E-2</v>
      </c>
      <c r="G41" s="40">
        <f t="shared" si="7"/>
        <v>42.731999999999971</v>
      </c>
      <c r="H41" s="35">
        <f t="shared" si="8"/>
        <v>6.1137261861339678E-2</v>
      </c>
      <c r="I41" s="34">
        <f t="shared" si="9"/>
        <v>2.1626224242424241E-3</v>
      </c>
      <c r="K41" s="34"/>
      <c r="L41" s="34"/>
    </row>
    <row r="42" spans="1:12">
      <c r="A42">
        <v>43.917999999999893</v>
      </c>
      <c r="B42">
        <v>3.6160907999999998</v>
      </c>
      <c r="C42" s="63">
        <v>7.3655385000000005E-5</v>
      </c>
      <c r="D42" s="52">
        <f t="shared" si="0"/>
        <v>6.7840968871764787E-2</v>
      </c>
      <c r="E42" s="50">
        <f t="shared" si="6"/>
        <v>3.5828169788947197</v>
      </c>
      <c r="F42" s="52">
        <f t="shared" si="5"/>
        <v>5.8029057415752129E-2</v>
      </c>
      <c r="G42" s="40">
        <f t="shared" si="7"/>
        <v>43.917999999999893</v>
      </c>
      <c r="H42" s="35">
        <f t="shared" si="8"/>
        <v>6.2935013143758461E-2</v>
      </c>
      <c r="I42" s="34">
        <f t="shared" si="9"/>
        <v>2.2319813636363637E-3</v>
      </c>
      <c r="K42" s="34"/>
      <c r="L42" s="34"/>
    </row>
    <row r="43" spans="1:12">
      <c r="A43">
        <v>46.538000000000011</v>
      </c>
      <c r="B43">
        <v>3.6162312000000001</v>
      </c>
      <c r="C43" s="63">
        <v>7.8773250000000003E-5</v>
      </c>
      <c r="D43" s="52">
        <f t="shared" si="0"/>
        <v>7.2095514326318194E-2</v>
      </c>
      <c r="E43" s="50">
        <f t="shared" si="6"/>
        <v>3.5829560869900798</v>
      </c>
      <c r="F43" s="52">
        <f t="shared" si="5"/>
        <v>6.2244454244846301E-2</v>
      </c>
      <c r="G43" s="40">
        <f t="shared" si="7"/>
        <v>46.538000000000011</v>
      </c>
      <c r="H43" s="35">
        <f t="shared" si="8"/>
        <v>6.716998428558224E-2</v>
      </c>
      <c r="I43" s="34">
        <f t="shared" si="9"/>
        <v>2.3870681818181816E-3</v>
      </c>
      <c r="K43" s="34"/>
      <c r="L43" s="34"/>
    </row>
    <row r="44" spans="1:12">
      <c r="A44">
        <v>49.127999999999929</v>
      </c>
      <c r="B44">
        <v>3.6163832999999999</v>
      </c>
      <c r="C44" s="63">
        <v>8.3566399999999993E-5</v>
      </c>
      <c r="D44" s="52">
        <f t="shared" si="0"/>
        <v>7.6704605235402026E-2</v>
      </c>
      <c r="E44" s="50">
        <f t="shared" si="6"/>
        <v>3.5831067874267197</v>
      </c>
      <c r="F44" s="52">
        <f t="shared" si="5"/>
        <v>6.6811134143024919E-2</v>
      </c>
      <c r="G44" s="40">
        <f t="shared" si="7"/>
        <v>49.127999999999929</v>
      </c>
      <c r="H44" s="35">
        <f t="shared" si="8"/>
        <v>7.1757869689213466E-2</v>
      </c>
      <c r="I44" s="34">
        <f t="shared" si="9"/>
        <v>2.5323151515151514E-3</v>
      </c>
      <c r="K44" s="34"/>
      <c r="L44" s="34"/>
    </row>
    <row r="45" spans="1:12">
      <c r="A45">
        <v>51.529999999999973</v>
      </c>
      <c r="B45">
        <v>3.6165493</v>
      </c>
      <c r="C45" s="63">
        <v>8.8048759999999993E-5</v>
      </c>
      <c r="D45" s="52">
        <f t="shared" si="0"/>
        <v>8.1734908265708409E-2</v>
      </c>
      <c r="E45" s="50">
        <f t="shared" si="6"/>
        <v>3.5832712599611201</v>
      </c>
      <c r="F45" s="52">
        <f t="shared" si="5"/>
        <v>7.179515033697427E-2</v>
      </c>
      <c r="G45" s="40">
        <f t="shared" si="7"/>
        <v>51.529999999999973</v>
      </c>
      <c r="H45" s="35">
        <f t="shared" si="8"/>
        <v>7.6765029301341339E-2</v>
      </c>
      <c r="I45" s="34">
        <f t="shared" si="9"/>
        <v>2.668144242424242E-3</v>
      </c>
      <c r="K45" s="34"/>
      <c r="L45" s="34"/>
    </row>
    <row r="46" spans="1:12">
      <c r="A46">
        <v>53.932999999999993</v>
      </c>
      <c r="B46">
        <v>3.6167188000000001</v>
      </c>
      <c r="C46" s="63">
        <v>9.2848709999999998E-5</v>
      </c>
      <c r="D46" s="52">
        <f t="shared" si="0"/>
        <v>8.687127190207676E-2</v>
      </c>
      <c r="E46" s="50">
        <f t="shared" si="6"/>
        <v>3.58343920028992</v>
      </c>
      <c r="F46" s="52">
        <f t="shared" si="5"/>
        <v>7.6884251209700466E-2</v>
      </c>
      <c r="G46" s="40">
        <f t="shared" si="7"/>
        <v>53.932999999999993</v>
      </c>
      <c r="H46" s="35">
        <f t="shared" si="8"/>
        <v>8.1877761555888606E-2</v>
      </c>
      <c r="I46" s="34">
        <f t="shared" si="9"/>
        <v>2.8135972727272723E-3</v>
      </c>
      <c r="K46" s="34"/>
      <c r="L46" s="34"/>
    </row>
    <row r="47" spans="1:12">
      <c r="A47">
        <v>56.538000000000011</v>
      </c>
      <c r="B47">
        <v>3.6169555</v>
      </c>
      <c r="C47" s="63">
        <v>9.8577285999999997E-5</v>
      </c>
      <c r="D47" s="52">
        <f t="shared" si="0"/>
        <v>9.4043999174800011E-2</v>
      </c>
      <c r="E47" s="50">
        <f t="shared" si="6"/>
        <v>3.5836737222711998</v>
      </c>
      <c r="F47" s="52">
        <f t="shared" si="5"/>
        <v>8.3990977915149645E-2</v>
      </c>
      <c r="G47" s="40">
        <f t="shared" si="7"/>
        <v>56.538000000000011</v>
      </c>
      <c r="H47" s="35">
        <f t="shared" si="8"/>
        <v>8.9017488544974821E-2</v>
      </c>
      <c r="I47" s="34">
        <f t="shared" si="9"/>
        <v>2.9871904848484845E-3</v>
      </c>
      <c r="L47" s="34"/>
    </row>
    <row r="48" spans="1:12">
      <c r="A48">
        <v>59.127999999999929</v>
      </c>
      <c r="B48">
        <v>3.6171904000000001</v>
      </c>
      <c r="C48" s="63">
        <v>1.0385864E-4</v>
      </c>
      <c r="D48" s="52">
        <f t="shared" si="0"/>
        <v>0.10116218099298635</v>
      </c>
      <c r="E48" s="50">
        <f t="shared" si="6"/>
        <v>3.5839064608153599</v>
      </c>
      <c r="F48" s="52">
        <f t="shared" si="5"/>
        <v>9.1043661071515111E-2</v>
      </c>
      <c r="G48" s="40">
        <f t="shared" si="7"/>
        <v>59.127999999999929</v>
      </c>
      <c r="H48" s="35">
        <f t="shared" si="8"/>
        <v>9.6102921032250738E-2</v>
      </c>
      <c r="I48" s="34">
        <f t="shared" si="9"/>
        <v>3.1472315151515151E-3</v>
      </c>
      <c r="L48" s="34"/>
    </row>
    <row r="49" spans="1:12">
      <c r="A49">
        <v>61.529999999999973</v>
      </c>
      <c r="B49">
        <v>3.6174355</v>
      </c>
      <c r="C49" s="63">
        <v>1.09071225E-4</v>
      </c>
      <c r="D49" s="52">
        <f t="shared" si="0"/>
        <v>0.10858945372025565</v>
      </c>
      <c r="E49" s="50">
        <f t="shared" si="6"/>
        <v>3.5841493055032001</v>
      </c>
      <c r="F49" s="52">
        <f t="shared" si="5"/>
        <v>9.8402591006066437E-2</v>
      </c>
      <c r="G49" s="40">
        <f t="shared" si="7"/>
        <v>61.529999999999973</v>
      </c>
      <c r="H49" s="35">
        <f t="shared" si="8"/>
        <v>0.10349602236316105</v>
      </c>
      <c r="I49" s="34">
        <f t="shared" si="9"/>
        <v>3.305188636363636E-3</v>
      </c>
      <c r="L49" s="34"/>
    </row>
    <row r="50" spans="1:12">
      <c r="A50">
        <v>66.538000000000011</v>
      </c>
      <c r="B50">
        <v>3.6179953</v>
      </c>
      <c r="C50" s="63">
        <v>1.1923669E-4</v>
      </c>
      <c r="D50" s="52">
        <f t="shared" si="0"/>
        <v>0.12555309008389198</v>
      </c>
      <c r="E50" s="50">
        <f t="shared" si="6"/>
        <v>3.5847039544475199</v>
      </c>
      <c r="F50" s="52">
        <f t="shared" si="5"/>
        <v>0.11521013477333249</v>
      </c>
      <c r="G50" s="40">
        <f t="shared" si="7"/>
        <v>66.538000000000011</v>
      </c>
      <c r="H50" s="35">
        <f t="shared" si="8"/>
        <v>0.12038161242861223</v>
      </c>
      <c r="I50" s="34">
        <f t="shared" si="9"/>
        <v>3.61323303030303E-3</v>
      </c>
      <c r="L50" s="34"/>
    </row>
    <row r="51" spans="1:12">
      <c r="A51">
        <v>71.529999999999973</v>
      </c>
      <c r="B51">
        <v>3.6186181999999998</v>
      </c>
      <c r="C51" s="63">
        <v>1.2773411999999999E-4</v>
      </c>
      <c r="D51" s="52">
        <f t="shared" si="0"/>
        <v>0.14442884765964228</v>
      </c>
      <c r="E51" s="50">
        <f t="shared" si="6"/>
        <v>3.5853211227708797</v>
      </c>
      <c r="F51" s="52">
        <f t="shared" si="5"/>
        <v>0.13391220517817445</v>
      </c>
      <c r="G51" s="40">
        <f t="shared" si="7"/>
        <v>71.529999999999973</v>
      </c>
      <c r="H51" s="35">
        <f t="shared" si="8"/>
        <v>0.13917052641890837</v>
      </c>
      <c r="I51" s="34">
        <f t="shared" si="9"/>
        <v>3.8707309090909086E-3</v>
      </c>
      <c r="L51" s="34"/>
    </row>
    <row r="52" spans="1:12">
      <c r="A52">
        <v>76.537000000000035</v>
      </c>
      <c r="B52">
        <v>3.6192532000000002</v>
      </c>
      <c r="C52" s="63">
        <v>1.3545157E-4</v>
      </c>
      <c r="D52" s="52">
        <f t="shared" si="0"/>
        <v>0.1636712719020782</v>
      </c>
      <c r="E52" s="50">
        <f t="shared" si="6"/>
        <v>3.5859502797548801</v>
      </c>
      <c r="F52" s="52">
        <f t="shared" si="5"/>
        <v>0.15297756832970341</v>
      </c>
      <c r="G52" s="40">
        <f t="shared" si="7"/>
        <v>76.537000000000035</v>
      </c>
      <c r="H52" s="35">
        <f t="shared" si="8"/>
        <v>0.15832442011589082</v>
      </c>
      <c r="I52" s="34">
        <f t="shared" si="9"/>
        <v>4.1045930303030302E-3</v>
      </c>
      <c r="L52" s="34"/>
    </row>
    <row r="53" spans="1:12">
      <c r="A53">
        <v>81.528999999999996</v>
      </c>
      <c r="B53">
        <v>3.6199094999999999</v>
      </c>
      <c r="C53" s="63">
        <v>1.412784E-4</v>
      </c>
      <c r="D53" s="52">
        <f t="shared" si="0"/>
        <v>0.18355915068994852</v>
      </c>
      <c r="E53" s="50">
        <f t="shared" si="6"/>
        <v>3.5866005407447998</v>
      </c>
      <c r="F53" s="52">
        <f t="shared" si="5"/>
        <v>0.17268244681211903</v>
      </c>
      <c r="G53" s="40">
        <f t="shared" si="7"/>
        <v>81.528999999999996</v>
      </c>
      <c r="H53" s="35">
        <f t="shared" si="8"/>
        <v>0.17812079875103376</v>
      </c>
      <c r="I53" s="34">
        <f t="shared" si="9"/>
        <v>4.2811636363636364E-3</v>
      </c>
      <c r="L53" s="34"/>
    </row>
    <row r="54" spans="1:12">
      <c r="A54">
        <v>91.544000000000096</v>
      </c>
      <c r="B54">
        <v>3.6210642000000002</v>
      </c>
      <c r="C54" s="63">
        <v>1.4908209E-4</v>
      </c>
      <c r="D54" s="52">
        <f t="shared" si="0"/>
        <v>0.21855005978086628</v>
      </c>
      <c r="E54" s="50">
        <f t="shared" si="6"/>
        <v>3.5877446156572801</v>
      </c>
      <c r="F54" s="52">
        <f t="shared" si="5"/>
        <v>0.20735138355394489</v>
      </c>
      <c r="G54" s="40">
        <f t="shared" si="7"/>
        <v>91.544000000000096</v>
      </c>
      <c r="H54" s="35">
        <f t="shared" si="8"/>
        <v>0.21295072166740558</v>
      </c>
      <c r="I54" s="34">
        <f t="shared" si="9"/>
        <v>4.5176390909090905E-3</v>
      </c>
    </row>
    <row r="55" spans="1:12">
      <c r="A55">
        <v>101.52800000000002</v>
      </c>
      <c r="B55">
        <v>3.6219486999999999</v>
      </c>
      <c r="C55" s="63">
        <v>1.5265984999999999E-4</v>
      </c>
      <c r="D55" s="52">
        <f t="shared" si="0"/>
        <v>0.2453530900838885</v>
      </c>
      <c r="E55" s="50">
        <f t="shared" si="6"/>
        <v>3.5886209768420798</v>
      </c>
      <c r="F55" s="52">
        <f t="shared" si="5"/>
        <v>0.23390778309333043</v>
      </c>
      <c r="G55" s="40">
        <f t="shared" si="7"/>
        <v>101.52800000000002</v>
      </c>
      <c r="H55" s="35">
        <f t="shared" si="8"/>
        <v>0.23963043658860947</v>
      </c>
      <c r="I55" s="34">
        <f t="shared" si="9"/>
        <v>4.62605606060606E-3</v>
      </c>
    </row>
    <row r="56" spans="1:12">
      <c r="A56">
        <v>111.5440000000001</v>
      </c>
      <c r="B56">
        <v>3.6226284999999998</v>
      </c>
      <c r="C56" s="63">
        <v>1.536257E-4</v>
      </c>
      <c r="D56" s="52">
        <f t="shared" si="0"/>
        <v>0.2659530900838854</v>
      </c>
      <c r="E56" s="50">
        <f t="shared" si="6"/>
        <v>3.5892945215943999</v>
      </c>
      <c r="F56" s="52">
        <f t="shared" si="5"/>
        <v>0.25431823013333243</v>
      </c>
      <c r="G56" s="40">
        <f t="shared" si="7"/>
        <v>111.5440000000001</v>
      </c>
      <c r="H56" s="35">
        <f t="shared" si="8"/>
        <v>0.26013566010860889</v>
      </c>
      <c r="I56" s="34">
        <f t="shared" si="9"/>
        <v>4.6553242424242419E-3</v>
      </c>
    </row>
    <row r="57" spans="1:12">
      <c r="A57">
        <v>121.54299999999989</v>
      </c>
      <c r="B57">
        <v>3.6231100000000001</v>
      </c>
      <c r="C57" s="63">
        <v>1.5356642E-4</v>
      </c>
      <c r="D57" s="52">
        <f t="shared" si="0"/>
        <v>0.28054399917480188</v>
      </c>
      <c r="E57" s="50">
        <f t="shared" si="6"/>
        <v>3.5897715910239998</v>
      </c>
      <c r="F57" s="52">
        <f t="shared" si="5"/>
        <v>0.26877487951514784</v>
      </c>
      <c r="G57" s="40">
        <f t="shared" si="7"/>
        <v>121.54299999999989</v>
      </c>
      <c r="H57" s="35">
        <f t="shared" si="8"/>
        <v>0.27465943934497483</v>
      </c>
      <c r="I57" s="34">
        <f t="shared" si="9"/>
        <v>4.6535278787878786E-3</v>
      </c>
    </row>
    <row r="58" spans="1:12">
      <c r="A58">
        <v>141.54199999999992</v>
      </c>
      <c r="B58">
        <v>3.6238136000000001</v>
      </c>
      <c r="C58" s="63">
        <v>1.5328769999999999E-4</v>
      </c>
      <c r="D58" s="52">
        <f t="shared" si="0"/>
        <v>0.30186521129601485</v>
      </c>
      <c r="E58" s="50">
        <f t="shared" si="6"/>
        <v>3.5904687167782399</v>
      </c>
      <c r="F58" s="52">
        <f t="shared" si="5"/>
        <v>0.28989990237090779</v>
      </c>
      <c r="G58" s="40">
        <f t="shared" si="7"/>
        <v>141.54199999999992</v>
      </c>
      <c r="H58" s="35">
        <f t="shared" si="8"/>
        <v>0.29588255683346132</v>
      </c>
      <c r="I58" s="34">
        <f t="shared" si="9"/>
        <v>4.645081818181818E-3</v>
      </c>
    </row>
    <row r="59" spans="1:12">
      <c r="A59">
        <v>161.54199999999992</v>
      </c>
      <c r="B59">
        <v>3.6242418000000001</v>
      </c>
      <c r="C59" s="63">
        <v>1.5127076999999999E-4</v>
      </c>
      <c r="D59" s="52">
        <f t="shared" si="0"/>
        <v>0.3148409688717721</v>
      </c>
      <c r="E59" s="50">
        <f t="shared" si="6"/>
        <v>3.5908929766531199</v>
      </c>
      <c r="F59" s="52">
        <f t="shared" si="5"/>
        <v>0.30275626221575752</v>
      </c>
      <c r="G59" s="40">
        <f t="shared" si="7"/>
        <v>161.54199999999992</v>
      </c>
      <c r="H59" s="35">
        <f t="shared" si="8"/>
        <v>0.30879861554376481</v>
      </c>
      <c r="I59" s="34">
        <f t="shared" si="9"/>
        <v>4.5839627272727269E-3</v>
      </c>
    </row>
    <row r="60" spans="1:12">
      <c r="A60">
        <v>181.54099999999994</v>
      </c>
      <c r="B60">
        <v>3.6244893</v>
      </c>
      <c r="C60" s="63">
        <v>1.5024096000000001E-4</v>
      </c>
      <c r="D60" s="52">
        <f t="shared" si="0"/>
        <v>0.32234096887177077</v>
      </c>
      <c r="E60" s="50">
        <f t="shared" si="6"/>
        <v>3.5911381992571201</v>
      </c>
      <c r="F60" s="52">
        <f t="shared" si="5"/>
        <v>0.31018725021576271</v>
      </c>
      <c r="G60" s="40">
        <f t="shared" si="7"/>
        <v>181.54099999999994</v>
      </c>
      <c r="H60" s="35">
        <f t="shared" si="8"/>
        <v>0.31626410954376671</v>
      </c>
      <c r="I60" s="34">
        <f t="shared" si="9"/>
        <v>4.5527563636363639E-3</v>
      </c>
    </row>
    <row r="61" spans="1:12">
      <c r="A61">
        <v>201.53999999999996</v>
      </c>
      <c r="B61">
        <v>3.6247137</v>
      </c>
      <c r="C61" s="63">
        <v>1.4938964000000001E-4</v>
      </c>
      <c r="D61" s="52">
        <f t="shared" si="0"/>
        <v>0.32914096887177119</v>
      </c>
      <c r="E61" s="50">
        <f t="shared" si="6"/>
        <v>3.5913605344180799</v>
      </c>
      <c r="F61" s="52">
        <f t="shared" si="5"/>
        <v>0.31692467933575724</v>
      </c>
      <c r="G61" s="40">
        <f t="shared" si="7"/>
        <v>201.53999999999996</v>
      </c>
      <c r="H61" s="35">
        <f t="shared" si="8"/>
        <v>0.32303282410376422</v>
      </c>
      <c r="I61" s="34">
        <f t="shared" si="9"/>
        <v>4.5269587878787876E-3</v>
      </c>
    </row>
    <row r="62" spans="1:12">
      <c r="A62">
        <v>221.53899999999999</v>
      </c>
      <c r="B62">
        <v>3.6248279000000001</v>
      </c>
      <c r="C62" s="63">
        <v>1.4786760999999999E-4</v>
      </c>
      <c r="D62" s="52">
        <f t="shared" si="0"/>
        <v>0.33260157493237918</v>
      </c>
      <c r="E62" s="50">
        <f t="shared" si="6"/>
        <v>3.59147368359536</v>
      </c>
      <c r="F62" s="52">
        <f t="shared" si="5"/>
        <v>0.32035344228363949</v>
      </c>
      <c r="G62" s="40">
        <f t="shared" si="7"/>
        <v>221.53899999999999</v>
      </c>
      <c r="H62" s="35">
        <f t="shared" si="8"/>
        <v>0.32647750860800934</v>
      </c>
      <c r="I62" s="34">
        <f t="shared" si="9"/>
        <v>4.4808366666666656E-3</v>
      </c>
    </row>
    <row r="63" spans="1:12">
      <c r="A63">
        <v>241.55400000000009</v>
      </c>
      <c r="B63">
        <v>3.6249517999999998</v>
      </c>
      <c r="C63" s="63">
        <v>1.4742992000000001E-4</v>
      </c>
      <c r="D63" s="52">
        <f t="shared" si="0"/>
        <v>0.33635612038691654</v>
      </c>
      <c r="E63" s="50">
        <f t="shared" si="6"/>
        <v>3.5915964435171199</v>
      </c>
      <c r="F63" s="52">
        <f t="shared" si="5"/>
        <v>0.32407343991272791</v>
      </c>
      <c r="G63" s="40">
        <f t="shared" si="7"/>
        <v>241.55400000000009</v>
      </c>
      <c r="H63" s="35">
        <f t="shared" si="8"/>
        <v>0.3302147801498222</v>
      </c>
      <c r="I63" s="34">
        <f t="shared" si="9"/>
        <v>4.4675733333333339E-3</v>
      </c>
    </row>
    <row r="64" spans="1:12">
      <c r="A64">
        <v>261.56899999999996</v>
      </c>
      <c r="B64">
        <v>3.6250181000000001</v>
      </c>
      <c r="C64" s="63">
        <v>1.4673219999999999E-4</v>
      </c>
      <c r="D64" s="52">
        <f t="shared" si="0"/>
        <v>0.33836521129601643</v>
      </c>
      <c r="E64" s="50">
        <f t="shared" si="6"/>
        <v>3.5916621334510399</v>
      </c>
      <c r="F64" s="52">
        <f t="shared" si="5"/>
        <v>0.32606404397090905</v>
      </c>
      <c r="G64" s="40">
        <f t="shared" si="7"/>
        <v>261.56899999999996</v>
      </c>
      <c r="H64" s="35">
        <f t="shared" si="8"/>
        <v>0.33221462763346277</v>
      </c>
      <c r="I64" s="34">
        <f t="shared" si="9"/>
        <v>4.4464303030303026E-3</v>
      </c>
    </row>
    <row r="65" spans="1:9">
      <c r="A65">
        <v>281.55199999999991</v>
      </c>
      <c r="B65" s="61">
        <v>3.6250901</v>
      </c>
      <c r="C65" s="62">
        <v>1.4576743999999999E-4</v>
      </c>
      <c r="D65" s="52">
        <f t="shared" si="0"/>
        <v>0.34054702947783005</v>
      </c>
      <c r="E65" s="50">
        <f t="shared" si="6"/>
        <v>3.5917334709358397</v>
      </c>
      <c r="F65" s="52">
        <f t="shared" si="5"/>
        <v>0.32822578593453983</v>
      </c>
      <c r="G65" s="40">
        <f t="shared" si="7"/>
        <v>281.55199999999991</v>
      </c>
      <c r="H65" s="35">
        <f t="shared" si="8"/>
        <v>0.33438640770618494</v>
      </c>
      <c r="I65" s="34">
        <f t="shared" si="9"/>
        <v>4.4171951515151507E-3</v>
      </c>
    </row>
    <row r="66" spans="1:9">
      <c r="D66" s="52"/>
      <c r="F66" s="52"/>
      <c r="G66" s="40"/>
    </row>
    <row r="67" spans="1:9">
      <c r="D67" s="52"/>
      <c r="F67" s="52"/>
      <c r="G67" s="40"/>
    </row>
    <row r="68" spans="1:9">
      <c r="D68" s="52"/>
      <c r="F68" s="52"/>
      <c r="G68" s="40"/>
    </row>
    <row r="69" spans="1:9">
      <c r="D69" s="52"/>
      <c r="F69" s="52"/>
      <c r="G69" s="40"/>
    </row>
    <row r="70" spans="1:9">
      <c r="D70" s="52"/>
      <c r="F70" s="52"/>
      <c r="G70" s="40"/>
    </row>
    <row r="71" spans="1:9">
      <c r="D71" s="52"/>
      <c r="F71" s="52"/>
      <c r="G71" s="40"/>
    </row>
    <row r="72" spans="1:9">
      <c r="D72" s="52"/>
      <c r="F72" s="52"/>
      <c r="G72" s="40"/>
    </row>
    <row r="73" spans="1:9">
      <c r="D73" s="52"/>
      <c r="F73" s="52"/>
      <c r="G73" s="40"/>
    </row>
    <row r="74" spans="1:9">
      <c r="D74" s="52"/>
      <c r="F74" s="52"/>
      <c r="G74" s="40"/>
    </row>
    <row r="75" spans="1:9">
      <c r="D75" s="52"/>
      <c r="F75" s="52"/>
      <c r="G75" s="40"/>
    </row>
    <row r="76" spans="1:9">
      <c r="D76" s="52"/>
      <c r="F76" s="52"/>
      <c r="G76" s="40"/>
    </row>
    <row r="77" spans="1:9">
      <c r="D77" s="52"/>
      <c r="F77" s="52"/>
      <c r="G77" s="40"/>
    </row>
    <row r="78" spans="1:9">
      <c r="D78" s="52"/>
      <c r="F78" s="52"/>
      <c r="G78" s="40"/>
    </row>
    <row r="79" spans="1:9">
      <c r="D79" s="52"/>
      <c r="F79" s="52"/>
      <c r="G79" s="40"/>
    </row>
    <row r="80" spans="1:9">
      <c r="D80" s="52"/>
      <c r="F80" s="52"/>
      <c r="G80" s="40"/>
    </row>
    <row r="81" spans="4:7">
      <c r="D81" s="52"/>
      <c r="F81" s="52"/>
      <c r="G81" s="40"/>
    </row>
    <row r="82" spans="4:7">
      <c r="D82" s="52"/>
      <c r="F82" s="52"/>
      <c r="G82" s="40"/>
    </row>
    <row r="83" spans="4:7">
      <c r="D83" s="52"/>
      <c r="F83" s="52"/>
      <c r="G83" s="40"/>
    </row>
    <row r="84" spans="4:7">
      <c r="D84" s="52"/>
      <c r="F84" s="52"/>
      <c r="G84" s="40"/>
    </row>
    <row r="85" spans="4:7">
      <c r="D85" s="52"/>
      <c r="F85" s="52"/>
      <c r="G85" s="40"/>
    </row>
    <row r="86" spans="4:7">
      <c r="D86" s="52"/>
      <c r="F86" s="52"/>
      <c r="G86" s="40"/>
    </row>
    <row r="87" spans="4:7">
      <c r="D87" s="52"/>
      <c r="F87" s="52"/>
      <c r="G87" s="40"/>
    </row>
    <row r="88" spans="4:7">
      <c r="D88" s="52"/>
      <c r="F88" s="52"/>
      <c r="G88" s="40"/>
    </row>
    <row r="89" spans="4:7">
      <c r="D89" s="52"/>
      <c r="F89" s="52"/>
      <c r="G89" s="40"/>
    </row>
    <row r="90" spans="4:7">
      <c r="D90" s="52"/>
      <c r="F90" s="52"/>
      <c r="G90" s="40"/>
    </row>
    <row r="91" spans="4:7">
      <c r="D91" s="52"/>
      <c r="F91" s="52"/>
      <c r="G91" s="40"/>
    </row>
    <row r="92" spans="4:7">
      <c r="D92" s="52"/>
      <c r="F92" s="52"/>
      <c r="G92" s="40"/>
    </row>
    <row r="93" spans="4:7">
      <c r="D93" s="52"/>
      <c r="F93" s="52"/>
      <c r="G93" s="40"/>
    </row>
    <row r="94" spans="4:7">
      <c r="D94" s="52"/>
      <c r="F94" s="52"/>
      <c r="G94" s="40"/>
    </row>
    <row r="95" spans="4:7">
      <c r="D95" s="52"/>
      <c r="F95" s="52"/>
      <c r="G95" s="40"/>
    </row>
    <row r="96" spans="4:7">
      <c r="D96" s="52"/>
      <c r="F96" s="52"/>
      <c r="G96" s="40"/>
    </row>
    <row r="97" spans="4:7">
      <c r="D97" s="52"/>
      <c r="F97" s="52"/>
      <c r="G97" s="40"/>
    </row>
    <row r="98" spans="4:7">
      <c r="D98" s="52"/>
      <c r="F98" s="52"/>
      <c r="G98" s="40"/>
    </row>
    <row r="99" spans="4:7">
      <c r="D99" s="52"/>
      <c r="F99" s="52"/>
      <c r="G99" s="40"/>
    </row>
    <row r="100" spans="4:7">
      <c r="D100" s="52"/>
      <c r="F100" s="52"/>
      <c r="G100" s="40"/>
    </row>
    <row r="101" spans="4:7">
      <c r="D101" s="52"/>
      <c r="F101" s="52"/>
      <c r="G101" s="40"/>
    </row>
    <row r="102" spans="4:7">
      <c r="D102" s="52"/>
      <c r="F102" s="52"/>
      <c r="G102" s="40"/>
    </row>
    <row r="103" spans="4:7">
      <c r="D103" s="52"/>
      <c r="F103" s="52"/>
      <c r="G103" s="40"/>
    </row>
    <row r="104" spans="4:7">
      <c r="D104" s="52"/>
      <c r="F104" s="52"/>
      <c r="G104" s="40"/>
    </row>
    <row r="105" spans="4:7">
      <c r="D105" s="52"/>
      <c r="F105" s="52"/>
      <c r="G105" s="40"/>
    </row>
    <row r="106" spans="4:7">
      <c r="D106" s="52"/>
      <c r="F106" s="52"/>
      <c r="G106" s="40"/>
    </row>
    <row r="107" spans="4:7">
      <c r="D107" s="52"/>
      <c r="F107" s="52"/>
      <c r="G107" s="40"/>
    </row>
    <row r="108" spans="4:7">
      <c r="D108" s="52"/>
      <c r="F108" s="52"/>
      <c r="G108" s="40"/>
    </row>
    <row r="109" spans="4:7">
      <c r="D109" s="52"/>
      <c r="F109" s="52"/>
      <c r="G109" s="40"/>
    </row>
    <row r="110" spans="4:7">
      <c r="D110" s="52"/>
      <c r="F110" s="52"/>
      <c r="G110" s="40"/>
    </row>
    <row r="111" spans="4:7">
      <c r="D111" s="52"/>
      <c r="F111" s="52"/>
      <c r="G111" s="40"/>
    </row>
    <row r="112" spans="4:7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carbon_from_0_bainite</vt:lpstr>
      <vt:lpstr>lattice parameter</vt:lpstr>
      <vt:lpstr>single austenite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Guolei</cp:lastModifiedBy>
  <dcterms:created xsi:type="dcterms:W3CDTF">2007-02-16T19:20:43Z</dcterms:created>
  <dcterms:modified xsi:type="dcterms:W3CDTF">2017-02-02T14:51:16Z</dcterms:modified>
</cp:coreProperties>
</file>