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53222"/>
  <mc:AlternateContent xmlns:mc="http://schemas.openxmlformats.org/markup-compatibility/2006">
    <mc:Choice Requires="x15">
      <x15ac:absPath xmlns:x15ac="http://schemas.microsoft.com/office/spreadsheetml/2010/11/ac" url="C:\Dropbox\DESY\8182_analysis\8182_1200C_5min_460C_5min_DESY\"/>
    </mc:Choice>
  </mc:AlternateContent>
  <bookViews>
    <workbookView xWindow="0" yWindow="0" windowWidth="28800" windowHeight="12435" tabRatio="500"/>
  </bookViews>
  <sheets>
    <sheet name="carbon_from_0_bainite" sheetId="3" r:id="rId1"/>
    <sheet name="lattice parameter" sheetId="1" r:id="rId2"/>
    <sheet name="single austenite" sheetId="2" r:id="rId3"/>
  </sheets>
  <definedNames>
    <definedName name="_xlnm._FilterDatabase" localSheetId="1" hidden="1">'lattice parameter'!$A$4:$D$21</definedName>
  </definedNames>
  <calcPr calcId="162913"/>
</workbook>
</file>

<file path=xl/calcChain.xml><?xml version="1.0" encoding="utf-8"?>
<calcChain xmlns="http://schemas.openxmlformats.org/spreadsheetml/2006/main">
  <c r="D5" i="3" l="1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4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I34" i="2" l="1"/>
  <c r="I35" i="2"/>
  <c r="I36" i="2"/>
  <c r="I37" i="2"/>
  <c r="I38" i="2"/>
  <c r="I39" i="2"/>
  <c r="I40" i="2"/>
  <c r="I41" i="2"/>
  <c r="I42" i="2"/>
  <c r="I43" i="2"/>
  <c r="I44" i="2"/>
  <c r="I45" i="2"/>
  <c r="G34" i="2"/>
  <c r="G35" i="2"/>
  <c r="G36" i="2"/>
  <c r="G37" i="2"/>
  <c r="G38" i="2"/>
  <c r="G39" i="2"/>
  <c r="G40" i="2"/>
  <c r="G41" i="2"/>
  <c r="G42" i="2"/>
  <c r="G43" i="2"/>
  <c r="G44" i="2"/>
  <c r="G45" i="2"/>
  <c r="E34" i="2"/>
  <c r="F34" i="2" s="1"/>
  <c r="E35" i="2"/>
  <c r="F35" i="2" s="1"/>
  <c r="E36" i="2"/>
  <c r="F36" i="2" s="1"/>
  <c r="E37" i="2"/>
  <c r="F37" i="2" s="1"/>
  <c r="E38" i="2"/>
  <c r="F38" i="2" s="1"/>
  <c r="E39" i="2"/>
  <c r="F39" i="2" s="1"/>
  <c r="E40" i="2"/>
  <c r="F40" i="2" s="1"/>
  <c r="E41" i="2"/>
  <c r="F41" i="2" s="1"/>
  <c r="E42" i="2"/>
  <c r="F42" i="2" s="1"/>
  <c r="E43" i="2"/>
  <c r="F43" i="2" s="1"/>
  <c r="E44" i="2"/>
  <c r="F44" i="2" s="1"/>
  <c r="E45" i="2"/>
  <c r="F45" i="2" s="1"/>
  <c r="G18" i="2" l="1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17" i="2"/>
  <c r="E19" i="2"/>
  <c r="F19" i="2" s="1"/>
  <c r="E20" i="2"/>
  <c r="F20" i="2" s="1"/>
  <c r="E21" i="2"/>
  <c r="F21" i="2" s="1"/>
  <c r="E22" i="2"/>
  <c r="F22" i="2" s="1"/>
  <c r="E23" i="2"/>
  <c r="F23" i="2" s="1"/>
  <c r="E24" i="2"/>
  <c r="F24" i="2" s="1"/>
  <c r="E25" i="2"/>
  <c r="F25" i="2" s="1"/>
  <c r="E26" i="2"/>
  <c r="F26" i="2" s="1"/>
  <c r="E27" i="2"/>
  <c r="F27" i="2" s="1"/>
  <c r="E28" i="2"/>
  <c r="F28" i="2" s="1"/>
  <c r="E29" i="2"/>
  <c r="F29" i="2" s="1"/>
  <c r="E30" i="2"/>
  <c r="F30" i="2" s="1"/>
  <c r="E31" i="2"/>
  <c r="F31" i="2" s="1"/>
  <c r="E32" i="2"/>
  <c r="F32" i="2" s="1"/>
  <c r="E33" i="2"/>
  <c r="F33" i="2" s="1"/>
  <c r="E17" i="2" l="1"/>
  <c r="F17" i="2" s="1"/>
  <c r="E18" i="2"/>
  <c r="F18" i="2" s="1"/>
  <c r="C10" i="2"/>
  <c r="F29" i="1"/>
  <c r="D35" i="2" l="1"/>
  <c r="H35" i="2" s="1"/>
  <c r="D43" i="2"/>
  <c r="H43" i="2" s="1"/>
  <c r="D37" i="2"/>
  <c r="H37" i="2" s="1"/>
  <c r="D36" i="2"/>
  <c r="H36" i="2" s="1"/>
  <c r="D44" i="2"/>
  <c r="H44" i="2" s="1"/>
  <c r="D45" i="2"/>
  <c r="H45" i="2" s="1"/>
  <c r="D38" i="2"/>
  <c r="H38" i="2" s="1"/>
  <c r="D41" i="2"/>
  <c r="H41" i="2" s="1"/>
  <c r="D42" i="2"/>
  <c r="H42" i="2" s="1"/>
  <c r="D39" i="2"/>
  <c r="H39" i="2" s="1"/>
  <c r="D34" i="2"/>
  <c r="H34" i="2" s="1"/>
  <c r="D40" i="2"/>
  <c r="H40" i="2" s="1"/>
  <c r="D17" i="2"/>
  <c r="H17" i="2" s="1"/>
  <c r="D25" i="2"/>
  <c r="D33" i="2"/>
  <c r="D31" i="2"/>
  <c r="H31" i="2" s="1"/>
  <c r="D18" i="2"/>
  <c r="H18" i="2" s="1"/>
  <c r="D26" i="2"/>
  <c r="H26" i="2" s="1"/>
  <c r="D29" i="2"/>
  <c r="H29" i="2" s="1"/>
  <c r="D24" i="2"/>
  <c r="H24" i="2" s="1"/>
  <c r="D19" i="2"/>
  <c r="H19" i="2" s="1"/>
  <c r="D27" i="2"/>
  <c r="H27" i="2" s="1"/>
  <c r="D20" i="2"/>
  <c r="D28" i="2"/>
  <c r="D30" i="2"/>
  <c r="H30" i="2" s="1"/>
  <c r="D32" i="2"/>
  <c r="H32" i="2" s="1"/>
  <c r="D21" i="2"/>
  <c r="H21" i="2" s="1"/>
  <c r="D23" i="2"/>
  <c r="H23" i="2" s="1"/>
  <c r="D22" i="2"/>
  <c r="H22" i="2" s="1"/>
  <c r="H25" i="2"/>
  <c r="H33" i="2"/>
  <c r="H20" i="2"/>
  <c r="H28" i="2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C22" i="1"/>
  <c r="D22" i="1" s="1"/>
  <c r="H4" i="1"/>
  <c r="H5" i="1"/>
  <c r="H6" i="1"/>
  <c r="H7" i="1"/>
  <c r="H8" i="1"/>
  <c r="H9" i="1"/>
  <c r="H10" i="1"/>
  <c r="H11" i="1"/>
  <c r="H12" i="1"/>
  <c r="H13" i="1"/>
  <c r="H14" i="1"/>
  <c r="H15" i="1"/>
  <c r="I15" i="1"/>
  <c r="H16" i="1"/>
  <c r="H17" i="1"/>
  <c r="H18" i="1"/>
  <c r="H19" i="1"/>
  <c r="H20" i="1"/>
  <c r="H21" i="1"/>
  <c r="G22" i="1"/>
  <c r="H22" i="1"/>
  <c r="I22" i="1"/>
  <c r="I16" i="1"/>
  <c r="I7" i="1"/>
  <c r="I5" i="1"/>
  <c r="I9" i="1"/>
  <c r="I14" i="1"/>
  <c r="I13" i="1"/>
  <c r="I17" i="1"/>
  <c r="I18" i="1"/>
  <c r="I10" i="1"/>
  <c r="I21" i="1"/>
  <c r="I4" i="1"/>
  <c r="I11" i="1"/>
  <c r="I6" i="1"/>
  <c r="I12" i="1"/>
  <c r="I8" i="1"/>
  <c r="I19" i="1"/>
  <c r="I20" i="1"/>
  <c r="E5" i="1" l="1"/>
  <c r="E4" i="1"/>
  <c r="E12" i="1"/>
  <c r="E22" i="1"/>
  <c r="E11" i="1"/>
  <c r="E19" i="1"/>
  <c r="E13" i="1"/>
  <c r="E16" i="1"/>
  <c r="E18" i="1"/>
  <c r="E10" i="1"/>
  <c r="E7" i="1"/>
  <c r="E20" i="1"/>
  <c r="E17" i="1"/>
  <c r="E6" i="1"/>
  <c r="E9" i="1"/>
  <c r="E8" i="1"/>
  <c r="E15" i="1"/>
  <c r="E21" i="1"/>
  <c r="E14" i="1"/>
  <c r="F27" i="1" l="1"/>
  <c r="F33" i="1" s="1"/>
</calcChain>
</file>

<file path=xl/sharedStrings.xml><?xml version="1.0" encoding="utf-8"?>
<sst xmlns="http://schemas.openxmlformats.org/spreadsheetml/2006/main" count="54" uniqueCount="47">
  <si>
    <t>C</t>
  </si>
  <si>
    <t>Si</t>
  </si>
  <si>
    <t>Mn</t>
  </si>
  <si>
    <t>Cr</t>
  </si>
  <si>
    <t>Ni</t>
  </si>
  <si>
    <t>Mo</t>
  </si>
  <si>
    <t>W</t>
  </si>
  <si>
    <t>Co</t>
  </si>
  <si>
    <t>V</t>
  </si>
  <si>
    <t>Nb</t>
  </si>
  <si>
    <t>Cu</t>
  </si>
  <si>
    <t>Al</t>
  </si>
  <si>
    <t>Ti</t>
  </si>
  <si>
    <t>O</t>
  </si>
  <si>
    <t>N</t>
  </si>
  <si>
    <t>B</t>
  </si>
  <si>
    <t>http://www.lenntech.com/periodic-chart.htm</t>
  </si>
  <si>
    <t>P</t>
  </si>
  <si>
    <t>S</t>
  </si>
  <si>
    <t>Element</t>
  </si>
  <si>
    <t>Mol. Weight</t>
  </si>
  <si>
    <t>Fe (Balance)</t>
  </si>
  <si>
    <t>Ener W%</t>
  </si>
  <si>
    <t>Moles</t>
  </si>
  <si>
    <t>Enter Mole%</t>
  </si>
  <si>
    <t>Weight (gr)</t>
  </si>
  <si>
    <t>Calulates Mole%</t>
  </si>
  <si>
    <t>Calculates W%</t>
  </si>
  <si>
    <t>Calculates lattice parameter of martensite(nm):</t>
  </si>
  <si>
    <t>Calculates lattice parameter of austenite(nm):</t>
  </si>
  <si>
    <t>Calculates offset for determination of Ms:</t>
  </si>
  <si>
    <t>Enter volume fraction of martensite (e.g. 0.01):</t>
  </si>
  <si>
    <t>Lattice Parameter of Fe at RT (nm):</t>
  </si>
  <si>
    <t>austenite thermal expansion coefficient</t>
  </si>
  <si>
    <t>T/C</t>
  </si>
  <si>
    <t>Calculation</t>
  </si>
  <si>
    <t>Measurement</t>
  </si>
  <si>
    <r>
      <t xml:space="preserve">a_γ at RT without Carbon / </t>
    </r>
    <r>
      <rPr>
        <sz val="10"/>
        <rFont val="Calibri"/>
        <family val="2"/>
      </rPr>
      <t xml:space="preserve">Å </t>
    </r>
  </si>
  <si>
    <t>a_γ at T</t>
  </si>
  <si>
    <t xml:space="preserve">Measured a_γ / Å </t>
  </si>
  <si>
    <t>Carbon /wt%</t>
  </si>
  <si>
    <t xml:space="preserve">Measured a_γ extrapolated to RT / Å </t>
  </si>
  <si>
    <t>average carbon /wt%</t>
  </si>
  <si>
    <t>Error in a_γ / Å</t>
  </si>
  <si>
    <t>Error in Carbon /wt%</t>
  </si>
  <si>
    <t>Isothermal time /s</t>
  </si>
  <si>
    <t>time/s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</si>
</sst>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0"/>
    <numFmt numFmtId="165" formatCode="0.000"/>
    <numFmt numFmtId="166" formatCode="0.00000"/>
    <numFmt numFmtId="167" formatCode="0.00_ "/>
    <numFmt numFmtId="168" formatCode="0.0000_);[Red]\(0.0000\)"/>
    <numFmt numFmtId="169" formatCode="0.000000"/>
  </numFmts>
  <fonts count="6">
    <font>
      <sz val="10"/>
      <name val="Verdana"/>
      <family val="2"/>
    </font>
    <font>
      <b/>
      <sz val="10"/>
      <name val="Verdana"/>
      <family val="2"/>
    </font>
    <font>
      <sz val="16"/>
      <name val="Verdana"/>
      <family val="2"/>
    </font>
    <font>
      <sz val="8"/>
      <name val="돋움"/>
      <family val="3"/>
    </font>
    <font>
      <sz val="10"/>
      <name val="Calibri"/>
      <family val="2"/>
    </font>
    <font>
      <b/>
      <sz val="14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2" fontId="0" fillId="0" borderId="0" xfId="0" applyNumberFormat="1"/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2" borderId="0" xfId="0" applyFont="1" applyFill="1"/>
    <xf numFmtId="0" fontId="2" fillId="3" borderId="0" xfId="0" applyFont="1" applyFill="1"/>
    <xf numFmtId="2" fontId="2" fillId="2" borderId="0" xfId="0" applyNumberFormat="1" applyFont="1" applyFill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/>
    <xf numFmtId="164" fontId="2" fillId="0" borderId="0" xfId="0" quotePrefix="1" applyNumberFormat="1" applyFont="1"/>
    <xf numFmtId="164" fontId="2" fillId="2" borderId="0" xfId="0" quotePrefix="1" applyNumberFormat="1" applyFont="1" applyFill="1"/>
    <xf numFmtId="2" fontId="2" fillId="4" borderId="0" xfId="0" applyNumberFormat="1" applyFont="1" applyFill="1" applyAlignment="1">
      <alignment horizontal="center"/>
    </xf>
    <xf numFmtId="2" fontId="2" fillId="3" borderId="0" xfId="0" applyNumberFormat="1" applyFont="1" applyFill="1"/>
    <xf numFmtId="2" fontId="2" fillId="0" borderId="0" xfId="0" applyNumberFormat="1" applyFont="1"/>
    <xf numFmtId="2" fontId="2" fillId="4" borderId="0" xfId="0" applyNumberFormat="1" applyFont="1" applyFill="1"/>
    <xf numFmtId="0" fontId="2" fillId="0" borderId="0" xfId="0" applyFont="1" applyFill="1"/>
    <xf numFmtId="165" fontId="2" fillId="3" borderId="0" xfId="0" applyNumberFormat="1" applyFont="1" applyFill="1" applyAlignment="1">
      <alignment horizontal="center"/>
    </xf>
    <xf numFmtId="165" fontId="2" fillId="3" borderId="0" xfId="0" applyNumberFormat="1" applyFont="1" applyFill="1"/>
    <xf numFmtId="165" fontId="2" fillId="2" borderId="0" xfId="0" applyNumberFormat="1" applyFont="1" applyFill="1"/>
    <xf numFmtId="165" fontId="2" fillId="0" borderId="0" xfId="0" applyNumberFormat="1" applyFont="1"/>
    <xf numFmtId="165" fontId="2" fillId="0" borderId="0" xfId="0" applyNumberFormat="1" applyFont="1" applyFill="1"/>
    <xf numFmtId="165" fontId="0" fillId="0" borderId="0" xfId="0" applyNumberFormat="1"/>
    <xf numFmtId="0" fontId="2" fillId="5" borderId="0" xfId="0" applyFont="1" applyFill="1"/>
    <xf numFmtId="165" fontId="2" fillId="5" borderId="0" xfId="0" applyNumberFormat="1" applyFont="1" applyFill="1"/>
    <xf numFmtId="2" fontId="2" fillId="5" borderId="0" xfId="0" applyNumberFormat="1" applyFont="1" applyFill="1"/>
    <xf numFmtId="2" fontId="2" fillId="0" borderId="0" xfId="0" applyNumberFormat="1" applyFont="1" applyFill="1"/>
    <xf numFmtId="2" fontId="0" fillId="2" borderId="0" xfId="0" applyNumberFormat="1" applyFill="1"/>
    <xf numFmtId="166" fontId="2" fillId="2" borderId="0" xfId="0" applyNumberFormat="1" applyFont="1" applyFill="1"/>
    <xf numFmtId="167" fontId="0" fillId="0" borderId="0" xfId="0" applyNumberFormat="1" applyAlignment="1">
      <alignment horizontal="left"/>
    </xf>
    <xf numFmtId="168" fontId="2" fillId="0" borderId="0" xfId="0" applyNumberFormat="1" applyFont="1"/>
    <xf numFmtId="11" fontId="2" fillId="0" borderId="0" xfId="0" applyNumberFormat="1" applyFont="1"/>
    <xf numFmtId="167" fontId="2" fillId="4" borderId="0" xfId="0" applyNumberFormat="1" applyFont="1" applyFill="1" applyAlignment="1">
      <alignment horizontal="right"/>
    </xf>
    <xf numFmtId="11" fontId="0" fillId="0" borderId="0" xfId="0" applyNumberFormat="1"/>
    <xf numFmtId="0" fontId="0" fillId="0" borderId="0" xfId="0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11" fontId="0" fillId="0" borderId="4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169" fontId="1" fillId="0" borderId="7" xfId="0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1" fontId="0" fillId="0" borderId="0" xfId="0" applyNumberFormat="1" applyBorder="1" applyAlignment="1">
      <alignment vertical="center"/>
    </xf>
    <xf numFmtId="0" fontId="0" fillId="0" borderId="10" xfId="0" applyBorder="1" applyAlignment="1">
      <alignment vertic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0" xfId="0" applyBorder="1"/>
    <xf numFmtId="0" fontId="0" fillId="6" borderId="0" xfId="0" applyFill="1"/>
    <xf numFmtId="11" fontId="0" fillId="6" borderId="10" xfId="0" applyNumberFormat="1" applyFill="1" applyBorder="1"/>
    <xf numFmtId="11" fontId="0" fillId="0" borderId="10" xfId="0" applyNumberFormat="1" applyBorder="1"/>
    <xf numFmtId="0" fontId="5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tabSelected="1" zoomScaleNormal="100" workbookViewId="0">
      <selection activeCell="J9" sqref="J9"/>
    </sheetView>
  </sheetViews>
  <sheetFormatPr defaultRowHeight="12.75"/>
  <cols>
    <col min="1" max="1" width="10.25" customWidth="1"/>
    <col min="2" max="3" width="9.625" style="35" customWidth="1"/>
    <col min="4" max="4" width="11.875" style="35" bestFit="1" customWidth="1"/>
  </cols>
  <sheetData>
    <row r="1" spans="1:8" ht="13.5" thickBot="1">
      <c r="A1" s="47"/>
      <c r="B1" s="47"/>
      <c r="C1" s="47"/>
      <c r="D1" s="47"/>
    </row>
    <row r="2" spans="1:8" ht="18.75" thickTop="1">
      <c r="A2" s="64" t="s">
        <v>36</v>
      </c>
      <c r="B2" s="64"/>
      <c r="C2" s="64"/>
      <c r="D2" s="64"/>
    </row>
    <row r="3" spans="1:8" ht="45.75" customHeight="1">
      <c r="A3" s="55" t="s">
        <v>45</v>
      </c>
      <c r="B3" s="49" t="s">
        <v>39</v>
      </c>
      <c r="C3" s="49" t="s">
        <v>43</v>
      </c>
      <c r="D3" s="51" t="s">
        <v>40</v>
      </c>
      <c r="E3" s="49" t="s">
        <v>44</v>
      </c>
    </row>
    <row r="4" spans="1:8">
      <c r="A4">
        <v>8.0890000000000555</v>
      </c>
      <c r="B4" s="61">
        <v>3.6191046</v>
      </c>
      <c r="C4" s="62">
        <v>5.1985579999999998E-5</v>
      </c>
      <c r="D4" s="52">
        <f>(B4-$B$4)/0.033+0.22</f>
        <v>0.22</v>
      </c>
      <c r="E4" s="34">
        <f t="shared" ref="E4:E32" si="0">C4/0.033</f>
        <v>1.5753206060606058E-3</v>
      </c>
      <c r="G4" s="34"/>
      <c r="H4" s="34"/>
    </row>
    <row r="5" spans="1:8">
      <c r="A5">
        <v>13.096000000000004</v>
      </c>
      <c r="B5">
        <v>3.6189751999999999</v>
      </c>
      <c r="C5" s="63">
        <v>4.8805923000000003E-5</v>
      </c>
      <c r="D5" s="52">
        <f t="shared" ref="D5:D32" si="1">(B5-$B$4)/0.033+0.22</f>
        <v>0.21607878787878615</v>
      </c>
      <c r="E5" s="34">
        <f t="shared" si="0"/>
        <v>1.4789673636363637E-3</v>
      </c>
      <c r="G5" s="34"/>
      <c r="H5" s="34"/>
    </row>
    <row r="6" spans="1:8">
      <c r="A6">
        <v>23.096000000000004</v>
      </c>
      <c r="B6">
        <v>3.618862</v>
      </c>
      <c r="C6" s="63">
        <v>4.0964429999999999E-5</v>
      </c>
      <c r="D6" s="52">
        <f t="shared" si="1"/>
        <v>0.21264848484848539</v>
      </c>
      <c r="E6" s="34">
        <f t="shared" si="0"/>
        <v>1.2413463636363636E-3</v>
      </c>
      <c r="G6" s="34"/>
      <c r="H6" s="34"/>
    </row>
    <row r="7" spans="1:8">
      <c r="A7">
        <v>28.087999999999965</v>
      </c>
      <c r="B7">
        <v>3.6188853000000001</v>
      </c>
      <c r="C7" s="63">
        <v>4.0371960000000003E-5</v>
      </c>
      <c r="D7" s="52">
        <f t="shared" si="1"/>
        <v>0.21335454545454782</v>
      </c>
      <c r="E7" s="34">
        <f t="shared" si="0"/>
        <v>1.2233927272727273E-3</v>
      </c>
      <c r="G7" s="34"/>
      <c r="H7" s="34"/>
    </row>
    <row r="8" spans="1:8">
      <c r="A8">
        <v>33.096000000000004</v>
      </c>
      <c r="B8">
        <v>3.6190015999999998</v>
      </c>
      <c r="C8" s="63">
        <v>5.6757337000000001E-5</v>
      </c>
      <c r="D8" s="52">
        <f t="shared" si="1"/>
        <v>0.21687878787878223</v>
      </c>
      <c r="E8" s="34">
        <f t="shared" si="0"/>
        <v>1.719919303030303E-3</v>
      </c>
      <c r="G8" s="34"/>
      <c r="H8" s="34"/>
    </row>
    <row r="9" spans="1:8">
      <c r="A9">
        <v>35.498000000000047</v>
      </c>
      <c r="B9">
        <v>3.6189947</v>
      </c>
      <c r="C9" s="63">
        <v>3.9619222999999998E-5</v>
      </c>
      <c r="D9" s="52">
        <f t="shared" si="1"/>
        <v>0.2166696969696971</v>
      </c>
      <c r="E9" s="34">
        <f t="shared" si="0"/>
        <v>1.2005825151515149E-3</v>
      </c>
      <c r="G9" s="34"/>
      <c r="H9" s="34"/>
    </row>
    <row r="10" spans="1:8">
      <c r="A10">
        <v>38.087999999999965</v>
      </c>
      <c r="B10">
        <v>3.6190321000000001</v>
      </c>
      <c r="C10" s="63">
        <v>3.951659E-5</v>
      </c>
      <c r="D10" s="52">
        <f t="shared" si="1"/>
        <v>0.21780303030303275</v>
      </c>
      <c r="E10" s="34">
        <f t="shared" si="0"/>
        <v>1.1974724242424242E-3</v>
      </c>
      <c r="G10" s="34"/>
      <c r="H10" s="34"/>
    </row>
    <row r="11" spans="1:8">
      <c r="A11">
        <v>43.095000000000027</v>
      </c>
      <c r="B11">
        <v>3.6191019999999998</v>
      </c>
      <c r="C11" s="63">
        <v>4.0217983E-5</v>
      </c>
      <c r="D11" s="52">
        <f t="shared" si="1"/>
        <v>0.21992121212120649</v>
      </c>
      <c r="E11" s="34">
        <f t="shared" si="0"/>
        <v>1.2187267575757576E-3</v>
      </c>
      <c r="G11" s="34"/>
      <c r="H11" s="34"/>
    </row>
    <row r="12" spans="1:8">
      <c r="A12">
        <v>48.103000000000065</v>
      </c>
      <c r="B12">
        <v>3.6191911999999999</v>
      </c>
      <c r="C12" s="63">
        <v>4.0390638000000003E-5</v>
      </c>
      <c r="D12" s="52">
        <f t="shared" si="1"/>
        <v>0.2226242424242405</v>
      </c>
      <c r="E12" s="34">
        <f t="shared" si="0"/>
        <v>1.2239587272727273E-3</v>
      </c>
      <c r="G12" s="34"/>
      <c r="H12" s="34"/>
    </row>
    <row r="13" spans="1:8">
      <c r="A13">
        <v>53.095000000000027</v>
      </c>
      <c r="B13">
        <v>3.6192586000000002</v>
      </c>
      <c r="C13" s="63">
        <v>4.0606779999999997E-5</v>
      </c>
      <c r="D13" s="52">
        <f t="shared" si="1"/>
        <v>0.22466666666667301</v>
      </c>
      <c r="E13" s="34">
        <f t="shared" si="0"/>
        <v>1.2305084848484847E-3</v>
      </c>
      <c r="G13" s="34"/>
      <c r="H13" s="34"/>
    </row>
    <row r="14" spans="1:8">
      <c r="A14">
        <v>58.101999999999975</v>
      </c>
      <c r="B14">
        <v>3.6193624</v>
      </c>
      <c r="C14" s="63">
        <v>4.1042540000000002E-5</v>
      </c>
      <c r="D14" s="52">
        <f t="shared" si="1"/>
        <v>0.22781212121212044</v>
      </c>
      <c r="E14" s="34">
        <f t="shared" si="0"/>
        <v>1.2437133333333334E-3</v>
      </c>
      <c r="G14" s="34"/>
      <c r="H14" s="34"/>
    </row>
    <row r="15" spans="1:8">
      <c r="A15">
        <v>63.110000000000014</v>
      </c>
      <c r="B15">
        <v>3.6194408</v>
      </c>
      <c r="C15" s="63">
        <v>4.1993153000000001E-5</v>
      </c>
      <c r="D15" s="52">
        <f t="shared" si="1"/>
        <v>0.23018787878787905</v>
      </c>
      <c r="E15" s="34">
        <f t="shared" si="0"/>
        <v>1.2725197878787878E-3</v>
      </c>
      <c r="G15" s="34"/>
      <c r="H15" s="34"/>
    </row>
    <row r="16" spans="1:8">
      <c r="A16">
        <v>68.101999999999975</v>
      </c>
      <c r="B16">
        <v>3.6195086999999999</v>
      </c>
      <c r="C16" s="63">
        <v>4.2490120000000003E-5</v>
      </c>
      <c r="D16" s="52">
        <f t="shared" si="1"/>
        <v>0.23224545454545173</v>
      </c>
      <c r="E16" s="34">
        <f t="shared" si="0"/>
        <v>1.287579393939394E-3</v>
      </c>
      <c r="G16" s="34"/>
      <c r="H16" s="34"/>
    </row>
    <row r="17" spans="1:8">
      <c r="A17">
        <v>73.094000000000051</v>
      </c>
      <c r="B17">
        <v>3.6196024000000002</v>
      </c>
      <c r="C17" s="63">
        <v>4.2935329999999997E-5</v>
      </c>
      <c r="D17" s="52">
        <f t="shared" si="1"/>
        <v>0.235084848484855</v>
      </c>
      <c r="E17" s="34">
        <f t="shared" si="0"/>
        <v>1.3010706060606059E-3</v>
      </c>
      <c r="G17" s="34"/>
      <c r="H17" s="34"/>
    </row>
    <row r="18" spans="1:8">
      <c r="A18">
        <v>78.086000000000013</v>
      </c>
      <c r="B18">
        <v>3.6196752000000001</v>
      </c>
      <c r="C18" s="63">
        <v>4.3859500000000002E-5</v>
      </c>
      <c r="D18" s="52">
        <f t="shared" si="1"/>
        <v>0.23729090909091174</v>
      </c>
      <c r="E18" s="34">
        <f t="shared" si="0"/>
        <v>1.3290757575757576E-3</v>
      </c>
      <c r="G18" s="34"/>
      <c r="H18" s="34"/>
    </row>
    <row r="19" spans="1:8">
      <c r="A19">
        <v>83.094000000000051</v>
      </c>
      <c r="B19">
        <v>3.6197425999999999</v>
      </c>
      <c r="C19" s="63">
        <v>4.4371125000000001E-5</v>
      </c>
      <c r="D19" s="52">
        <f t="shared" si="1"/>
        <v>0.23933333333333079</v>
      </c>
      <c r="E19" s="34">
        <f t="shared" si="0"/>
        <v>1.3445795454545455E-3</v>
      </c>
      <c r="G19" s="34"/>
      <c r="H19" s="34"/>
    </row>
    <row r="20" spans="1:8">
      <c r="A20">
        <v>88.086000000000013</v>
      </c>
      <c r="B20">
        <v>3.6198115</v>
      </c>
      <c r="C20" s="63">
        <v>4.4704872999999999E-5</v>
      </c>
      <c r="D20" s="52">
        <f t="shared" si="1"/>
        <v>0.24142121212121076</v>
      </c>
      <c r="E20" s="34">
        <f t="shared" si="0"/>
        <v>1.3546931212121212E-3</v>
      </c>
      <c r="G20" s="34"/>
      <c r="H20" s="34"/>
    </row>
    <row r="21" spans="1:8">
      <c r="A21">
        <v>93.092999999999961</v>
      </c>
      <c r="B21">
        <v>3.6198860000000002</v>
      </c>
      <c r="C21" s="63">
        <v>4.5309989999999997E-5</v>
      </c>
      <c r="D21" s="52">
        <f t="shared" si="1"/>
        <v>0.24367878787879255</v>
      </c>
      <c r="E21" s="34">
        <f t="shared" si="0"/>
        <v>1.3730299999999999E-3</v>
      </c>
      <c r="G21" s="34"/>
      <c r="H21" s="34"/>
    </row>
    <row r="22" spans="1:8">
      <c r="A22">
        <v>103.09299999999996</v>
      </c>
      <c r="B22">
        <v>3.620012</v>
      </c>
      <c r="C22" s="63">
        <v>4.612699E-5</v>
      </c>
      <c r="D22" s="52">
        <f t="shared" si="1"/>
        <v>0.24749696969696977</v>
      </c>
      <c r="E22" s="34">
        <f t="shared" si="0"/>
        <v>1.3977875757575757E-3</v>
      </c>
      <c r="G22" s="34"/>
      <c r="H22" s="34"/>
    </row>
    <row r="23" spans="1:8">
      <c r="A23">
        <v>113.09199999999998</v>
      </c>
      <c r="B23">
        <v>3.6201327000000001</v>
      </c>
      <c r="C23" s="63">
        <v>4.6842799999999998E-5</v>
      </c>
      <c r="D23" s="52">
        <f t="shared" si="1"/>
        <v>0.25115454545454807</v>
      </c>
      <c r="E23" s="34">
        <f t="shared" si="0"/>
        <v>1.4194787878787877E-3</v>
      </c>
      <c r="G23" s="34"/>
      <c r="H23" s="34"/>
    </row>
    <row r="24" spans="1:8">
      <c r="A24">
        <v>123.09199999999998</v>
      </c>
      <c r="B24">
        <v>3.6202616999999999</v>
      </c>
      <c r="C24" s="63">
        <v>4.7483169999999998E-5</v>
      </c>
      <c r="D24" s="52">
        <f t="shared" si="1"/>
        <v>0.25506363636363366</v>
      </c>
      <c r="E24" s="34">
        <f t="shared" si="0"/>
        <v>1.4388839393939393E-3</v>
      </c>
      <c r="G24" s="34"/>
      <c r="H24" s="34"/>
    </row>
    <row r="25" spans="1:8">
      <c r="A25">
        <v>143.10699999999997</v>
      </c>
      <c r="B25">
        <v>3.6204526000000001</v>
      </c>
      <c r="C25" s="63">
        <v>4.8769110000000001E-5</v>
      </c>
      <c r="D25" s="52">
        <f t="shared" si="1"/>
        <v>0.26084848484848872</v>
      </c>
      <c r="E25" s="34">
        <f t="shared" si="0"/>
        <v>1.4778518181818182E-3</v>
      </c>
      <c r="G25" s="34"/>
      <c r="H25" s="34"/>
    </row>
    <row r="26" spans="1:8">
      <c r="A26">
        <v>163.10599999999999</v>
      </c>
      <c r="B26">
        <v>3.6206269999999998</v>
      </c>
      <c r="C26" s="63">
        <v>4.9342136000000002E-5</v>
      </c>
      <c r="D26" s="52">
        <f t="shared" si="1"/>
        <v>0.26613333333332767</v>
      </c>
      <c r="E26" s="34">
        <f t="shared" si="0"/>
        <v>1.4952162424242423E-3</v>
      </c>
      <c r="G26" s="34"/>
      <c r="H26" s="34"/>
    </row>
    <row r="27" spans="1:8">
      <c r="A27">
        <v>183.10500000000002</v>
      </c>
      <c r="B27">
        <v>3.6207644999999999</v>
      </c>
      <c r="C27" s="63">
        <v>4.9859050000000002E-5</v>
      </c>
      <c r="D27" s="52">
        <f t="shared" si="1"/>
        <v>0.2702999999999981</v>
      </c>
      <c r="E27" s="34">
        <f t="shared" si="0"/>
        <v>1.5108803030303029E-3</v>
      </c>
      <c r="G27" s="34"/>
      <c r="H27" s="34"/>
    </row>
    <row r="28" spans="1:8">
      <c r="A28">
        <v>203.12</v>
      </c>
      <c r="B28">
        <v>3.6208558000000002</v>
      </c>
      <c r="C28" s="63">
        <v>5.0367234999999997E-5</v>
      </c>
      <c r="D28" s="52">
        <f t="shared" si="1"/>
        <v>0.27306666666667195</v>
      </c>
      <c r="E28" s="34">
        <f t="shared" si="0"/>
        <v>1.5262798484848483E-3</v>
      </c>
      <c r="G28" s="34"/>
      <c r="H28" s="34"/>
    </row>
    <row r="29" spans="1:8">
      <c r="A29">
        <v>223.13499999999999</v>
      </c>
      <c r="B29">
        <v>3.6209652000000001</v>
      </c>
      <c r="C29" s="63">
        <v>5.0858949999999999E-5</v>
      </c>
      <c r="D29" s="52">
        <f t="shared" si="1"/>
        <v>0.27638181818182123</v>
      </c>
      <c r="E29" s="34">
        <f t="shared" si="0"/>
        <v>1.541180303030303E-3</v>
      </c>
      <c r="G29" s="34"/>
      <c r="H29" s="34"/>
    </row>
    <row r="30" spans="1:8">
      <c r="A30">
        <v>243.13400000000001</v>
      </c>
      <c r="B30">
        <v>3.6210249999999999</v>
      </c>
      <c r="C30" s="63">
        <v>5.0666637000000002E-5</v>
      </c>
      <c r="D30" s="52">
        <f t="shared" si="1"/>
        <v>0.27819393939393738</v>
      </c>
      <c r="E30" s="34">
        <f t="shared" si="0"/>
        <v>1.5353526363636363E-3</v>
      </c>
      <c r="G30" s="34"/>
      <c r="H30" s="34"/>
    </row>
    <row r="31" spans="1:8">
      <c r="A31">
        <v>263.13300000000004</v>
      </c>
      <c r="B31">
        <v>3.6210860999999999</v>
      </c>
      <c r="C31" s="63">
        <v>5.0771876000000002E-5</v>
      </c>
      <c r="D31" s="52">
        <f t="shared" si="1"/>
        <v>0.28004545454545027</v>
      </c>
      <c r="E31" s="34">
        <f t="shared" si="0"/>
        <v>1.5385416969696971E-3</v>
      </c>
      <c r="G31" s="34"/>
      <c r="H31" s="34"/>
    </row>
    <row r="32" spans="1:8">
      <c r="A32">
        <v>283.14800000000002</v>
      </c>
      <c r="B32" s="61">
        <v>3.6211378999999999</v>
      </c>
      <c r="C32" s="62">
        <v>5.0795286E-5</v>
      </c>
      <c r="D32" s="52">
        <f t="shared" si="1"/>
        <v>0.2816151515151486</v>
      </c>
      <c r="E32" s="34">
        <f t="shared" si="0"/>
        <v>1.5392510909090907E-3</v>
      </c>
      <c r="G32" s="34"/>
      <c r="H32" s="34"/>
    </row>
    <row r="33" spans="2:8">
      <c r="B33"/>
      <c r="C33" s="63"/>
      <c r="D33" s="52"/>
      <c r="E33" s="34"/>
      <c r="G33" s="34"/>
      <c r="H33" s="34"/>
    </row>
    <row r="34" spans="2:8">
      <c r="B34"/>
      <c r="C34" s="63"/>
      <c r="D34" s="52"/>
      <c r="E34" s="34"/>
      <c r="H34" s="34"/>
    </row>
    <row r="35" spans="2:8">
      <c r="B35"/>
      <c r="C35" s="63"/>
      <c r="D35" s="52"/>
      <c r="E35" s="34"/>
      <c r="H35" s="34"/>
    </row>
    <row r="36" spans="2:8">
      <c r="B36"/>
      <c r="C36" s="63"/>
      <c r="D36" s="52"/>
      <c r="E36" s="34"/>
      <c r="H36" s="34"/>
    </row>
    <row r="37" spans="2:8">
      <c r="B37"/>
      <c r="C37" s="63"/>
      <c r="D37" s="52"/>
      <c r="E37" s="34"/>
      <c r="H37" s="34"/>
    </row>
    <row r="38" spans="2:8">
      <c r="B38"/>
      <c r="C38" s="63"/>
      <c r="D38" s="52"/>
      <c r="E38" s="34"/>
      <c r="H38" s="34"/>
    </row>
    <row r="39" spans="2:8">
      <c r="B39"/>
      <c r="C39" s="63"/>
      <c r="D39" s="52"/>
      <c r="E39" s="34"/>
      <c r="H39" s="34"/>
    </row>
    <row r="40" spans="2:8">
      <c r="B40"/>
      <c r="C40" s="63"/>
      <c r="D40" s="52"/>
      <c r="E40" s="34"/>
      <c r="H40" s="34"/>
    </row>
    <row r="41" spans="2:8">
      <c r="B41"/>
      <c r="C41" s="63"/>
      <c r="D41" s="52"/>
      <c r="E41" s="34"/>
    </row>
    <row r="42" spans="2:8">
      <c r="B42"/>
      <c r="C42" s="63"/>
      <c r="D42" s="52"/>
      <c r="E42" s="34"/>
    </row>
    <row r="43" spans="2:8">
      <c r="B43"/>
      <c r="C43" s="63"/>
      <c r="D43" s="52"/>
      <c r="E43" s="34"/>
    </row>
    <row r="44" spans="2:8">
      <c r="B44"/>
      <c r="C44" s="63"/>
      <c r="D44" s="52"/>
      <c r="E44" s="34"/>
    </row>
    <row r="45" spans="2:8">
      <c r="B45"/>
      <c r="C45" s="63"/>
      <c r="D45" s="52"/>
      <c r="E45" s="34"/>
    </row>
    <row r="46" spans="2:8">
      <c r="B46"/>
      <c r="C46" s="63"/>
      <c r="D46" s="52"/>
      <c r="E46" s="34"/>
    </row>
    <row r="47" spans="2:8">
      <c r="B47"/>
      <c r="C47" s="63"/>
      <c r="D47" s="52"/>
      <c r="E47" s="34"/>
    </row>
    <row r="48" spans="2:8">
      <c r="B48"/>
      <c r="C48" s="63"/>
      <c r="D48" s="52"/>
      <c r="E48" s="34"/>
    </row>
    <row r="49" spans="2:5">
      <c r="B49"/>
      <c r="C49" s="63"/>
      <c r="D49" s="52"/>
      <c r="E49" s="34"/>
    </row>
    <row r="50" spans="2:5">
      <c r="B50"/>
      <c r="C50" s="63"/>
      <c r="D50" s="52"/>
      <c r="E50" s="34"/>
    </row>
    <row r="51" spans="2:5">
      <c r="B51"/>
      <c r="C51" s="63"/>
      <c r="D51" s="52"/>
      <c r="E51" s="34"/>
    </row>
    <row r="52" spans="2:5">
      <c r="B52" s="61"/>
      <c r="C52" s="62"/>
      <c r="D52" s="52"/>
      <c r="E52" s="34"/>
    </row>
    <row r="53" spans="2:5">
      <c r="D53" s="52"/>
    </row>
    <row r="54" spans="2:5">
      <c r="D54" s="52"/>
    </row>
    <row r="55" spans="2:5">
      <c r="D55" s="52"/>
    </row>
    <row r="56" spans="2:5">
      <c r="D56" s="52"/>
    </row>
    <row r="57" spans="2:5">
      <c r="D57" s="52"/>
    </row>
    <row r="58" spans="2:5">
      <c r="D58" s="52"/>
    </row>
    <row r="59" spans="2:5">
      <c r="D59" s="52"/>
    </row>
    <row r="60" spans="2:5">
      <c r="D60" s="52"/>
    </row>
    <row r="61" spans="2:5">
      <c r="D61" s="52"/>
    </row>
    <row r="62" spans="2:5">
      <c r="D62" s="52"/>
    </row>
    <row r="63" spans="2:5">
      <c r="D63" s="52"/>
    </row>
    <row r="64" spans="2:5">
      <c r="D64" s="52"/>
    </row>
    <row r="65" spans="1:8">
      <c r="D65" s="52"/>
    </row>
    <row r="66" spans="1:8">
      <c r="D66" s="52"/>
    </row>
    <row r="67" spans="1:8">
      <c r="D67" s="52"/>
    </row>
    <row r="68" spans="1:8" s="35" customFormat="1">
      <c r="A68"/>
      <c r="D68" s="52"/>
      <c r="E68"/>
      <c r="F68"/>
      <c r="G68"/>
      <c r="H68"/>
    </row>
    <row r="69" spans="1:8" s="35" customFormat="1">
      <c r="A69"/>
      <c r="D69" s="52"/>
      <c r="E69"/>
      <c r="F69"/>
      <c r="G69"/>
      <c r="H69"/>
    </row>
    <row r="70" spans="1:8" s="35" customFormat="1">
      <c r="A70"/>
      <c r="D70" s="52"/>
      <c r="E70"/>
      <c r="F70"/>
      <c r="G70"/>
      <c r="H70"/>
    </row>
    <row r="71" spans="1:8" s="35" customFormat="1">
      <c r="A71"/>
      <c r="D71" s="52"/>
      <c r="E71"/>
      <c r="F71"/>
      <c r="G71"/>
      <c r="H71"/>
    </row>
    <row r="72" spans="1:8" s="35" customFormat="1">
      <c r="A72"/>
      <c r="D72" s="52"/>
      <c r="E72"/>
      <c r="F72"/>
      <c r="G72"/>
      <c r="H72"/>
    </row>
    <row r="73" spans="1:8" s="35" customFormat="1">
      <c r="A73"/>
      <c r="D73" s="52"/>
      <c r="E73"/>
      <c r="F73"/>
      <c r="G73"/>
      <c r="H73"/>
    </row>
    <row r="74" spans="1:8" s="35" customFormat="1">
      <c r="A74"/>
      <c r="D74" s="52"/>
      <c r="E74"/>
      <c r="F74"/>
      <c r="G74"/>
      <c r="H74"/>
    </row>
    <row r="75" spans="1:8" s="35" customFormat="1">
      <c r="A75"/>
      <c r="D75" s="52"/>
      <c r="E75"/>
      <c r="F75"/>
      <c r="G75"/>
      <c r="H75"/>
    </row>
    <row r="76" spans="1:8" s="35" customFormat="1">
      <c r="A76"/>
      <c r="D76" s="52"/>
      <c r="E76"/>
      <c r="F76"/>
      <c r="G76"/>
      <c r="H76"/>
    </row>
    <row r="77" spans="1:8" s="35" customFormat="1">
      <c r="A77"/>
      <c r="D77" s="52"/>
      <c r="E77"/>
      <c r="F77"/>
      <c r="G77"/>
      <c r="H77"/>
    </row>
    <row r="78" spans="1:8" s="35" customFormat="1">
      <c r="A78"/>
      <c r="D78" s="52"/>
      <c r="E78"/>
      <c r="F78"/>
      <c r="G78"/>
      <c r="H78"/>
    </row>
    <row r="79" spans="1:8" s="35" customFormat="1">
      <c r="A79"/>
      <c r="D79" s="52"/>
      <c r="E79"/>
      <c r="F79"/>
      <c r="G79"/>
      <c r="H79"/>
    </row>
    <row r="80" spans="1:8" s="35" customFormat="1">
      <c r="A80"/>
      <c r="D80" s="52"/>
      <c r="E80"/>
      <c r="F80"/>
      <c r="G80"/>
      <c r="H80"/>
    </row>
    <row r="81" spans="1:8" s="35" customFormat="1">
      <c r="A81"/>
      <c r="D81" s="52"/>
      <c r="E81"/>
      <c r="F81"/>
      <c r="G81"/>
      <c r="H81"/>
    </row>
    <row r="82" spans="1:8" s="35" customFormat="1">
      <c r="A82"/>
      <c r="D82" s="52"/>
      <c r="E82"/>
      <c r="F82"/>
      <c r="G82"/>
      <c r="H82"/>
    </row>
    <row r="83" spans="1:8" s="35" customFormat="1">
      <c r="A83"/>
      <c r="D83" s="52"/>
      <c r="E83"/>
      <c r="F83"/>
      <c r="G83"/>
      <c r="H83"/>
    </row>
    <row r="84" spans="1:8" s="35" customFormat="1">
      <c r="A84"/>
      <c r="D84" s="52"/>
      <c r="E84"/>
      <c r="F84"/>
      <c r="G84"/>
      <c r="H84"/>
    </row>
    <row r="85" spans="1:8" s="35" customFormat="1">
      <c r="A85"/>
      <c r="D85" s="52"/>
      <c r="E85"/>
      <c r="F85"/>
      <c r="G85"/>
      <c r="H85"/>
    </row>
    <row r="86" spans="1:8" s="35" customFormat="1">
      <c r="A86"/>
      <c r="D86" s="52"/>
      <c r="E86"/>
      <c r="F86"/>
      <c r="G86"/>
      <c r="H86"/>
    </row>
    <row r="87" spans="1:8" s="35" customFormat="1">
      <c r="A87"/>
      <c r="D87" s="52"/>
      <c r="E87"/>
      <c r="F87"/>
      <c r="G87"/>
      <c r="H87"/>
    </row>
    <row r="88" spans="1:8" s="35" customFormat="1">
      <c r="A88"/>
      <c r="D88" s="52"/>
      <c r="E88"/>
      <c r="F88"/>
      <c r="G88"/>
      <c r="H88"/>
    </row>
    <row r="89" spans="1:8" s="35" customFormat="1">
      <c r="A89"/>
      <c r="D89" s="52"/>
      <c r="E89"/>
      <c r="F89"/>
      <c r="G89"/>
      <c r="H89"/>
    </row>
    <row r="90" spans="1:8" s="35" customFormat="1">
      <c r="A90"/>
      <c r="D90" s="52"/>
      <c r="E90"/>
      <c r="F90"/>
      <c r="G90"/>
      <c r="H90"/>
    </row>
    <row r="91" spans="1:8" s="35" customFormat="1">
      <c r="A91"/>
      <c r="D91" s="52"/>
      <c r="E91"/>
      <c r="F91"/>
      <c r="G91"/>
      <c r="H91"/>
    </row>
    <row r="92" spans="1:8" s="35" customFormat="1">
      <c r="A92"/>
      <c r="D92" s="52"/>
      <c r="E92"/>
      <c r="F92"/>
      <c r="G92"/>
      <c r="H92"/>
    </row>
    <row r="93" spans="1:8" s="35" customFormat="1">
      <c r="A93"/>
      <c r="D93" s="52"/>
      <c r="E93"/>
      <c r="F93"/>
      <c r="G93"/>
      <c r="H93"/>
    </row>
    <row r="94" spans="1:8" s="35" customFormat="1">
      <c r="A94"/>
      <c r="D94" s="52"/>
      <c r="E94"/>
      <c r="F94"/>
      <c r="G94"/>
      <c r="H94"/>
    </row>
    <row r="95" spans="1:8" s="35" customFormat="1">
      <c r="A95"/>
      <c r="D95" s="52"/>
      <c r="E95"/>
      <c r="F95"/>
      <c r="G95"/>
      <c r="H95"/>
    </row>
    <row r="96" spans="1:8" s="35" customFormat="1">
      <c r="A96"/>
      <c r="D96" s="52"/>
      <c r="E96"/>
      <c r="F96"/>
      <c r="G96"/>
      <c r="H96"/>
    </row>
    <row r="97" spans="1:8" s="35" customFormat="1">
      <c r="A97"/>
      <c r="D97" s="52"/>
      <c r="E97"/>
      <c r="F97"/>
      <c r="G97"/>
      <c r="H97"/>
    </row>
    <row r="98" spans="1:8" s="35" customFormat="1">
      <c r="A98"/>
      <c r="D98" s="52"/>
      <c r="E98"/>
      <c r="F98"/>
      <c r="G98"/>
      <c r="H98"/>
    </row>
    <row r="99" spans="1:8" s="35" customFormat="1">
      <c r="A99"/>
      <c r="D99" s="52"/>
      <c r="E99"/>
      <c r="F99"/>
      <c r="G99"/>
      <c r="H99"/>
    </row>
    <row r="100" spans="1:8" s="35" customFormat="1">
      <c r="A100"/>
      <c r="D100" s="52"/>
      <c r="E100"/>
      <c r="F100"/>
      <c r="G100"/>
      <c r="H100"/>
    </row>
    <row r="101" spans="1:8" s="35" customFormat="1">
      <c r="A101"/>
      <c r="D101" s="52"/>
      <c r="E101"/>
      <c r="F101"/>
      <c r="G101"/>
      <c r="H101"/>
    </row>
    <row r="102" spans="1:8" s="35" customFormat="1">
      <c r="A102"/>
      <c r="D102" s="52"/>
      <c r="E102"/>
      <c r="F102"/>
      <c r="G102"/>
      <c r="H102"/>
    </row>
    <row r="103" spans="1:8" s="35" customFormat="1">
      <c r="A103"/>
      <c r="D103" s="52"/>
      <c r="E103"/>
      <c r="F103"/>
      <c r="G103"/>
      <c r="H103"/>
    </row>
    <row r="104" spans="1:8" s="35" customFormat="1">
      <c r="A104"/>
      <c r="D104" s="52"/>
      <c r="E104"/>
      <c r="F104"/>
      <c r="G104"/>
      <c r="H104"/>
    </row>
    <row r="105" spans="1:8" s="35" customFormat="1">
      <c r="A105"/>
      <c r="D105" s="52"/>
      <c r="E105"/>
      <c r="F105"/>
      <c r="G105"/>
      <c r="H105"/>
    </row>
    <row r="106" spans="1:8" s="35" customFormat="1">
      <c r="A106"/>
      <c r="D106" s="52"/>
      <c r="E106"/>
      <c r="F106"/>
      <c r="G106"/>
      <c r="H106"/>
    </row>
    <row r="107" spans="1:8" s="35" customFormat="1">
      <c r="A107"/>
      <c r="D107" s="52"/>
      <c r="E107"/>
      <c r="F107"/>
      <c r="G107"/>
      <c r="H107"/>
    </row>
    <row r="108" spans="1:8" s="35" customFormat="1">
      <c r="A108"/>
      <c r="D108" s="52"/>
      <c r="E108"/>
      <c r="F108"/>
      <c r="G108"/>
      <c r="H108"/>
    </row>
    <row r="109" spans="1:8" s="35" customFormat="1">
      <c r="A109"/>
      <c r="D109" s="52"/>
      <c r="E109"/>
      <c r="F109"/>
      <c r="G109"/>
      <c r="H109"/>
    </row>
    <row r="110" spans="1:8" s="35" customFormat="1">
      <c r="A110"/>
      <c r="D110" s="52"/>
      <c r="E110"/>
      <c r="F110"/>
      <c r="G110"/>
      <c r="H110"/>
    </row>
    <row r="111" spans="1:8" s="35" customFormat="1">
      <c r="A111"/>
      <c r="D111" s="52"/>
      <c r="E111"/>
      <c r="F111"/>
      <c r="G111"/>
      <c r="H111"/>
    </row>
    <row r="112" spans="1:8" s="35" customFormat="1">
      <c r="A112"/>
      <c r="D112" s="52"/>
      <c r="E112"/>
      <c r="F112"/>
      <c r="G112"/>
      <c r="H112"/>
    </row>
    <row r="113" spans="1:8" s="35" customFormat="1">
      <c r="A113"/>
      <c r="D113" s="52"/>
      <c r="E113"/>
      <c r="F113"/>
      <c r="G113"/>
      <c r="H113"/>
    </row>
    <row r="114" spans="1:8" s="35" customFormat="1">
      <c r="A114"/>
      <c r="D114" s="52"/>
      <c r="E114"/>
      <c r="F114"/>
      <c r="G114"/>
      <c r="H114"/>
    </row>
    <row r="115" spans="1:8" s="35" customFormat="1">
      <c r="A115"/>
      <c r="D115" s="52"/>
      <c r="E115"/>
      <c r="F115"/>
      <c r="G115"/>
      <c r="H115"/>
    </row>
    <row r="116" spans="1:8" s="35" customFormat="1">
      <c r="A116"/>
      <c r="D116" s="52"/>
      <c r="E116"/>
      <c r="F116"/>
      <c r="G116"/>
      <c r="H116"/>
    </row>
    <row r="117" spans="1:8" s="35" customFormat="1">
      <c r="A117"/>
      <c r="D117" s="52"/>
      <c r="E117"/>
      <c r="F117"/>
      <c r="G117"/>
      <c r="H117"/>
    </row>
    <row r="118" spans="1:8" s="35" customFormat="1">
      <c r="A118"/>
      <c r="D118" s="52"/>
      <c r="E118"/>
      <c r="F118"/>
      <c r="G118"/>
      <c r="H118"/>
    </row>
    <row r="119" spans="1:8" s="35" customFormat="1">
      <c r="A119"/>
      <c r="D119" s="52"/>
      <c r="E119"/>
      <c r="F119"/>
      <c r="G119"/>
      <c r="H119"/>
    </row>
    <row r="120" spans="1:8" s="35" customFormat="1">
      <c r="A120"/>
      <c r="D120" s="52"/>
      <c r="E120"/>
      <c r="F120"/>
      <c r="G120"/>
      <c r="H120"/>
    </row>
    <row r="121" spans="1:8" s="35" customFormat="1">
      <c r="A121"/>
      <c r="D121" s="52"/>
      <c r="E121"/>
      <c r="F121"/>
      <c r="G121"/>
      <c r="H121"/>
    </row>
    <row r="122" spans="1:8" s="35" customFormat="1">
      <c r="A122"/>
      <c r="D122" s="52"/>
      <c r="E122"/>
      <c r="F122"/>
      <c r="G122"/>
      <c r="H122"/>
    </row>
    <row r="123" spans="1:8" s="35" customFormat="1">
      <c r="A123"/>
      <c r="D123" s="52"/>
      <c r="E123"/>
      <c r="F123"/>
      <c r="G123"/>
      <c r="H123"/>
    </row>
    <row r="124" spans="1:8" s="35" customFormat="1">
      <c r="A124"/>
      <c r="D124" s="52"/>
      <c r="E124"/>
      <c r="F124"/>
      <c r="G124"/>
      <c r="H124"/>
    </row>
    <row r="125" spans="1:8" s="35" customFormat="1">
      <c r="A125"/>
      <c r="D125" s="52"/>
      <c r="E125"/>
      <c r="F125"/>
      <c r="G125"/>
      <c r="H125"/>
    </row>
    <row r="126" spans="1:8" s="35" customFormat="1">
      <c r="A126"/>
      <c r="D126" s="52"/>
      <c r="E126"/>
      <c r="F126"/>
      <c r="G126"/>
      <c r="H126"/>
    </row>
    <row r="127" spans="1:8" s="35" customFormat="1">
      <c r="A127"/>
      <c r="D127" s="52"/>
      <c r="E127"/>
      <c r="F127"/>
      <c r="G127"/>
      <c r="H127"/>
    </row>
    <row r="128" spans="1:8" s="35" customFormat="1">
      <c r="A128"/>
      <c r="D128" s="52"/>
      <c r="E128"/>
      <c r="F128"/>
      <c r="G128"/>
      <c r="H128"/>
    </row>
    <row r="129" spans="1:8" s="35" customFormat="1">
      <c r="A129"/>
      <c r="D129" s="52"/>
      <c r="E129"/>
      <c r="F129"/>
      <c r="G129"/>
      <c r="H129"/>
    </row>
    <row r="130" spans="1:8" s="35" customFormat="1">
      <c r="A130"/>
      <c r="D130" s="52"/>
      <c r="E130"/>
      <c r="F130"/>
      <c r="G130"/>
      <c r="H130"/>
    </row>
    <row r="131" spans="1:8" s="35" customFormat="1">
      <c r="A131"/>
      <c r="D131" s="52"/>
      <c r="E131"/>
      <c r="F131"/>
      <c r="G131"/>
      <c r="H131"/>
    </row>
    <row r="132" spans="1:8" s="35" customFormat="1">
      <c r="A132"/>
      <c r="D132" s="52"/>
      <c r="E132"/>
      <c r="F132"/>
      <c r="G132"/>
      <c r="H132"/>
    </row>
    <row r="133" spans="1:8" s="35" customFormat="1">
      <c r="A133"/>
      <c r="D133" s="52"/>
      <c r="E133"/>
      <c r="F133"/>
      <c r="G133"/>
      <c r="H133"/>
    </row>
    <row r="134" spans="1:8" s="35" customFormat="1">
      <c r="A134"/>
      <c r="D134" s="52"/>
      <c r="E134"/>
      <c r="F134"/>
      <c r="G134"/>
      <c r="H134"/>
    </row>
    <row r="135" spans="1:8" s="35" customFormat="1">
      <c r="A135"/>
      <c r="D135" s="52"/>
      <c r="E135"/>
      <c r="F135"/>
      <c r="G135"/>
      <c r="H135"/>
    </row>
    <row r="136" spans="1:8" s="35" customFormat="1">
      <c r="A136"/>
      <c r="D136" s="52"/>
      <c r="E136"/>
      <c r="F136"/>
      <c r="G136"/>
      <c r="H136"/>
    </row>
    <row r="137" spans="1:8" s="35" customFormat="1">
      <c r="A137"/>
      <c r="D137" s="52"/>
      <c r="E137"/>
      <c r="F137"/>
      <c r="G137"/>
      <c r="H137"/>
    </row>
    <row r="138" spans="1:8" s="35" customFormat="1">
      <c r="A138"/>
      <c r="D138" s="52"/>
      <c r="E138"/>
      <c r="F138"/>
      <c r="G138"/>
      <c r="H138"/>
    </row>
  </sheetData>
  <mergeCells count="1">
    <mergeCell ref="A2: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8"/>
  <sheetViews>
    <sheetView zoomScaleNormal="100" workbookViewId="0">
      <selection activeCell="F29" sqref="F29"/>
    </sheetView>
  </sheetViews>
  <sheetFormatPr defaultColWidth="11" defaultRowHeight="12.75"/>
  <cols>
    <col min="1" max="1" width="16.75" customWidth="1"/>
    <col min="2" max="2" width="20.875" hidden="1" customWidth="1"/>
    <col min="3" max="3" width="20.375" style="23" customWidth="1"/>
    <col min="4" max="4" width="10.5" hidden="1" customWidth="1"/>
    <col min="5" max="5" width="31.625" style="1" customWidth="1"/>
    <col min="6" max="6" width="29.125" customWidth="1"/>
    <col min="7" max="7" width="17.75" style="23" customWidth="1"/>
    <col min="8" max="8" width="14.125" hidden="1" customWidth="1"/>
    <col min="9" max="9" width="22.75" style="1" customWidth="1"/>
  </cols>
  <sheetData>
    <row r="2" spans="1:9" ht="19.5">
      <c r="A2" s="2" t="s">
        <v>19</v>
      </c>
      <c r="B2" s="3" t="s">
        <v>20</v>
      </c>
      <c r="C2" s="18" t="s">
        <v>22</v>
      </c>
      <c r="D2" s="9" t="s">
        <v>23</v>
      </c>
      <c r="E2" s="13" t="s">
        <v>26</v>
      </c>
      <c r="G2" s="18" t="s">
        <v>24</v>
      </c>
      <c r="H2" s="4" t="s">
        <v>25</v>
      </c>
      <c r="I2" s="13" t="s">
        <v>27</v>
      </c>
    </row>
    <row r="3" spans="1:9" ht="19.5">
      <c r="A3" s="5"/>
      <c r="B3" s="6"/>
      <c r="C3" s="19"/>
      <c r="D3" s="10"/>
      <c r="E3" s="16"/>
      <c r="G3" s="19"/>
      <c r="H3" s="5"/>
      <c r="I3" s="16"/>
    </row>
    <row r="4" spans="1:9" ht="19.5">
      <c r="A4" s="5" t="s">
        <v>0</v>
      </c>
      <c r="B4" s="8">
        <v>12.010999999999999</v>
      </c>
      <c r="C4" s="19">
        <v>0</v>
      </c>
      <c r="D4" s="11">
        <f t="shared" ref="D4:D22" si="0">C4/B4</f>
        <v>0</v>
      </c>
      <c r="E4" s="33">
        <f>D4/SUM(D$4:D$22)*100</f>
        <v>0</v>
      </c>
      <c r="F4" s="30"/>
      <c r="G4" s="19">
        <v>0.72537070253787106</v>
      </c>
      <c r="H4" s="5">
        <f t="shared" ref="H4:H22" si="1">G4*B4</f>
        <v>8.712427508182369</v>
      </c>
      <c r="I4" s="16">
        <f t="shared" ref="I4:I22" si="2">H4/(H$4+H$5+H$6+H$7+H$8+H$9+H$10+H$11+H$12+H$13+H$14+H$15+H$16+H$17+H$18+H$19+H$20+H$21+H$22)*100</f>
        <v>0.15999999999999998</v>
      </c>
    </row>
    <row r="5" spans="1:9" ht="19.5">
      <c r="A5" s="5" t="s">
        <v>1</v>
      </c>
      <c r="B5" s="8">
        <v>28.0855</v>
      </c>
      <c r="C5" s="19">
        <v>0.97</v>
      </c>
      <c r="D5" s="11">
        <f t="shared" si="0"/>
        <v>3.4537394741058554E-2</v>
      </c>
      <c r="E5" s="33">
        <f t="shared" ref="E5:E21" si="3">D5/SUM(D$4:D$22)*100</f>
        <v>1.9076171821104919</v>
      </c>
      <c r="F5" s="30"/>
      <c r="G5" s="19">
        <v>1.4153371136736772</v>
      </c>
      <c r="H5" s="5">
        <f t="shared" si="1"/>
        <v>39.750450506082061</v>
      </c>
      <c r="I5" s="16">
        <f t="shared" si="2"/>
        <v>0.73</v>
      </c>
    </row>
    <row r="6" spans="1:9" ht="19.5">
      <c r="A6" s="5" t="s">
        <v>2</v>
      </c>
      <c r="B6" s="8">
        <v>54.938000000000002</v>
      </c>
      <c r="C6" s="19">
        <v>1.37</v>
      </c>
      <c r="D6" s="11">
        <f t="shared" si="0"/>
        <v>2.4937201936728676E-2</v>
      </c>
      <c r="E6" s="33">
        <f t="shared" si="3"/>
        <v>1.3773660475817537</v>
      </c>
      <c r="F6" s="30"/>
      <c r="G6" s="19">
        <v>0.36673138105995357</v>
      </c>
      <c r="H6" s="5">
        <f t="shared" si="1"/>
        <v>20.147488612671729</v>
      </c>
      <c r="I6" s="16">
        <f t="shared" si="2"/>
        <v>0.37</v>
      </c>
    </row>
    <row r="7" spans="1:9" ht="19.5">
      <c r="A7" s="5" t="s">
        <v>3</v>
      </c>
      <c r="B7" s="8">
        <v>51.996000000000002</v>
      </c>
      <c r="C7" s="19">
        <v>1.54</v>
      </c>
      <c r="D7" s="11">
        <f t="shared" si="0"/>
        <v>2.9617662897145933E-2</v>
      </c>
      <c r="E7" s="33">
        <f t="shared" si="3"/>
        <v>1.6358837445658567</v>
      </c>
      <c r="F7" s="30"/>
      <c r="G7" s="19">
        <v>13.509490496330557</v>
      </c>
      <c r="H7" s="5">
        <f t="shared" si="1"/>
        <v>702.43946784720367</v>
      </c>
      <c r="I7" s="16">
        <f t="shared" si="2"/>
        <v>12.900000000000004</v>
      </c>
    </row>
    <row r="8" spans="1:9" ht="19.5">
      <c r="A8" s="5" t="s">
        <v>4</v>
      </c>
      <c r="B8" s="8">
        <v>58.69</v>
      </c>
      <c r="C8" s="19">
        <v>0.18</v>
      </c>
      <c r="D8" s="11">
        <f t="shared" si="0"/>
        <v>3.0669620037485092E-3</v>
      </c>
      <c r="E8" s="33">
        <f t="shared" si="3"/>
        <v>0.16939868971284666</v>
      </c>
      <c r="F8" s="30"/>
      <c r="G8" s="19">
        <v>4.6390076611126103E-2</v>
      </c>
      <c r="H8" s="5">
        <f t="shared" si="1"/>
        <v>2.722633596306991</v>
      </c>
      <c r="I8" s="16">
        <f t="shared" si="2"/>
        <v>5.000000000000001E-2</v>
      </c>
    </row>
    <row r="9" spans="1:9" ht="19.5">
      <c r="A9" s="5" t="s">
        <v>5</v>
      </c>
      <c r="B9" s="8">
        <v>95.94</v>
      </c>
      <c r="C9" s="19">
        <v>0.14000000000000001</v>
      </c>
      <c r="D9" s="11">
        <f t="shared" si="0"/>
        <v>1.4592453616843863E-3</v>
      </c>
      <c r="E9" s="33">
        <f t="shared" si="3"/>
        <v>8.0599059243889465E-2</v>
      </c>
      <c r="F9" s="30"/>
      <c r="G9" s="19">
        <v>3.4054203831231901E-2</v>
      </c>
      <c r="H9" s="5">
        <f t="shared" si="1"/>
        <v>3.2671603155683884</v>
      </c>
      <c r="I9" s="16">
        <f t="shared" si="2"/>
        <v>0.06</v>
      </c>
    </row>
    <row r="10" spans="1:9" ht="19.5">
      <c r="A10" s="5" t="s">
        <v>6</v>
      </c>
      <c r="B10" s="8">
        <v>183.85</v>
      </c>
      <c r="C10" s="19">
        <v>0</v>
      </c>
      <c r="D10" s="11">
        <f t="shared" si="0"/>
        <v>0</v>
      </c>
      <c r="E10" s="33">
        <f t="shared" si="3"/>
        <v>0</v>
      </c>
      <c r="F10" s="30"/>
      <c r="G10" s="19">
        <v>8.8853965612411992E-4</v>
      </c>
      <c r="H10" s="5">
        <f t="shared" si="1"/>
        <v>0.16335801577841944</v>
      </c>
      <c r="I10" s="16">
        <f t="shared" si="2"/>
        <v>3.0000000000000001E-3</v>
      </c>
    </row>
    <row r="11" spans="1:9" ht="19.5">
      <c r="A11" s="5" t="s">
        <v>7</v>
      </c>
      <c r="B11" s="8">
        <v>58.933199999999999</v>
      </c>
      <c r="C11" s="19">
        <v>0</v>
      </c>
      <c r="D11" s="11">
        <f t="shared" si="0"/>
        <v>0</v>
      </c>
      <c r="E11" s="33">
        <f t="shared" si="3"/>
        <v>0</v>
      </c>
      <c r="F11" s="30"/>
      <c r="G11" s="19">
        <v>5.5438366074952467E-3</v>
      </c>
      <c r="H11" s="5">
        <f t="shared" si="1"/>
        <v>0.32671603155683887</v>
      </c>
      <c r="I11" s="16">
        <f t="shared" si="2"/>
        <v>6.0000000000000001E-3</v>
      </c>
    </row>
    <row r="12" spans="1:9" ht="19.5">
      <c r="A12" s="5" t="s">
        <v>8</v>
      </c>
      <c r="B12" s="8">
        <v>50.941400000000002</v>
      </c>
      <c r="C12" s="19">
        <v>0</v>
      </c>
      <c r="D12" s="11">
        <f t="shared" si="0"/>
        <v>0</v>
      </c>
      <c r="E12" s="33">
        <f t="shared" si="3"/>
        <v>0</v>
      </c>
      <c r="F12" s="30"/>
      <c r="G12" s="19">
        <v>3.9550323730152145E-2</v>
      </c>
      <c r="H12" s="5">
        <f t="shared" si="1"/>
        <v>2.0147488612671727</v>
      </c>
      <c r="I12" s="16">
        <f t="shared" si="2"/>
        <v>3.6999999999999991E-2</v>
      </c>
    </row>
    <row r="13" spans="1:9" ht="19.5">
      <c r="A13" s="5" t="s">
        <v>9</v>
      </c>
      <c r="B13" s="8">
        <v>92.91</v>
      </c>
      <c r="C13" s="19">
        <v>0</v>
      </c>
      <c r="D13" s="11">
        <f t="shared" si="0"/>
        <v>0</v>
      </c>
      <c r="E13" s="33">
        <f t="shared" si="3"/>
        <v>0</v>
      </c>
      <c r="F13" s="30"/>
      <c r="G13" s="19">
        <v>6.446877528657172E-3</v>
      </c>
      <c r="H13" s="5">
        <f t="shared" si="1"/>
        <v>0.59897939118753785</v>
      </c>
      <c r="I13" s="16">
        <f t="shared" si="2"/>
        <v>1.0999999999999999E-2</v>
      </c>
    </row>
    <row r="14" spans="1:9" ht="19.5">
      <c r="A14" s="5" t="s">
        <v>10</v>
      </c>
      <c r="B14" s="8">
        <v>63.545999999999999</v>
      </c>
      <c r="C14" s="19">
        <v>0.17</v>
      </c>
      <c r="D14" s="11">
        <f t="shared" si="0"/>
        <v>2.6752273943285183E-3</v>
      </c>
      <c r="E14" s="33">
        <f t="shared" si="3"/>
        <v>0.14776186164982716</v>
      </c>
      <c r="F14" s="30"/>
      <c r="G14" s="19">
        <v>3.4276065795574739E-2</v>
      </c>
      <c r="H14" s="5">
        <f t="shared" si="1"/>
        <v>2.1781068770455922</v>
      </c>
      <c r="I14" s="16">
        <f t="shared" si="2"/>
        <v>3.9999999999999994E-2</v>
      </c>
    </row>
    <row r="15" spans="1:9" ht="19.5">
      <c r="A15" s="5" t="s">
        <v>11</v>
      </c>
      <c r="B15" s="8">
        <v>26.981539999999999</v>
      </c>
      <c r="C15" s="19">
        <v>4.1999999999999997E-3</v>
      </c>
      <c r="D15" s="11">
        <f t="shared" si="0"/>
        <v>1.5566198222933161E-4</v>
      </c>
      <c r="E15" s="33">
        <f t="shared" si="3"/>
        <v>8.5977380207268601E-3</v>
      </c>
      <c r="F15" s="30"/>
      <c r="G15" s="19">
        <v>1.8163308963656571E-2</v>
      </c>
      <c r="H15" s="5">
        <f t="shared" si="1"/>
        <v>0.49007404733525828</v>
      </c>
      <c r="I15" s="16">
        <f t="shared" si="2"/>
        <v>8.9999999999999993E-3</v>
      </c>
    </row>
    <row r="16" spans="1:9" ht="19.5">
      <c r="A16" s="5" t="s">
        <v>12</v>
      </c>
      <c r="B16" s="8">
        <v>47.88</v>
      </c>
      <c r="C16" s="19">
        <v>0</v>
      </c>
      <c r="D16" s="11">
        <f t="shared" si="0"/>
        <v>0</v>
      </c>
      <c r="E16" s="33">
        <f t="shared" si="3"/>
        <v>0</v>
      </c>
      <c r="F16" s="30"/>
      <c r="G16" s="19">
        <v>2.2745476995045869E-2</v>
      </c>
      <c r="H16" s="5">
        <f t="shared" si="1"/>
        <v>1.0890534385227963</v>
      </c>
      <c r="I16" s="16">
        <f t="shared" si="2"/>
        <v>2.0000000000000004E-2</v>
      </c>
    </row>
    <row r="17" spans="1:9" ht="19.5">
      <c r="A17" s="5" t="s">
        <v>13</v>
      </c>
      <c r="B17" s="8">
        <v>15.999000000000001</v>
      </c>
      <c r="C17" s="19">
        <v>0</v>
      </c>
      <c r="D17" s="11">
        <f t="shared" si="0"/>
        <v>0</v>
      </c>
      <c r="E17" s="33">
        <f t="shared" si="3"/>
        <v>0</v>
      </c>
      <c r="F17" s="30"/>
      <c r="G17" s="19">
        <v>0.1429471980059924</v>
      </c>
      <c r="H17" s="5">
        <f t="shared" si="1"/>
        <v>2.2870122208978723</v>
      </c>
      <c r="I17" s="16">
        <f t="shared" si="2"/>
        <v>4.2000000000000003E-2</v>
      </c>
    </row>
    <row r="18" spans="1:9" ht="19.5">
      <c r="A18" s="5" t="s">
        <v>14</v>
      </c>
      <c r="B18" s="8">
        <v>14.0067</v>
      </c>
      <c r="C18" s="19">
        <v>0</v>
      </c>
      <c r="D18" s="11">
        <f t="shared" si="0"/>
        <v>0</v>
      </c>
      <c r="E18" s="33">
        <f t="shared" si="3"/>
        <v>0</v>
      </c>
      <c r="F18" s="30"/>
      <c r="G18" s="19">
        <v>0.11274086586119889</v>
      </c>
      <c r="H18" s="5">
        <f t="shared" si="1"/>
        <v>1.5791274858580544</v>
      </c>
      <c r="I18" s="16">
        <f t="shared" si="2"/>
        <v>2.9000000000000001E-2</v>
      </c>
    </row>
    <row r="19" spans="1:9" ht="19.5">
      <c r="A19" s="5" t="s">
        <v>15</v>
      </c>
      <c r="B19" s="8">
        <v>10.81</v>
      </c>
      <c r="C19" s="19">
        <v>0</v>
      </c>
      <c r="D19" s="11">
        <f t="shared" si="0"/>
        <v>0</v>
      </c>
      <c r="E19" s="33">
        <f t="shared" si="3"/>
        <v>0</v>
      </c>
      <c r="F19" s="30"/>
      <c r="G19" s="19">
        <v>0</v>
      </c>
      <c r="H19" s="5">
        <f t="shared" si="1"/>
        <v>0</v>
      </c>
      <c r="I19" s="16">
        <f t="shared" si="2"/>
        <v>0</v>
      </c>
    </row>
    <row r="20" spans="1:9" ht="19.5">
      <c r="A20" s="5" t="s">
        <v>17</v>
      </c>
      <c r="B20" s="8">
        <v>30.973800000000001</v>
      </c>
      <c r="C20" s="19">
        <v>0</v>
      </c>
      <c r="D20" s="11">
        <f t="shared" si="0"/>
        <v>0</v>
      </c>
      <c r="E20" s="33">
        <f t="shared" si="3"/>
        <v>0</v>
      </c>
      <c r="F20" s="30"/>
      <c r="G20" s="19">
        <v>1.5822212558202681E-2</v>
      </c>
      <c r="H20" s="5">
        <f t="shared" si="1"/>
        <v>0.49007404733525822</v>
      </c>
      <c r="I20" s="16">
        <f t="shared" si="2"/>
        <v>8.9999999999999993E-3</v>
      </c>
    </row>
    <row r="21" spans="1:9" ht="19.5">
      <c r="A21" s="5" t="s">
        <v>18</v>
      </c>
      <c r="B21" s="8">
        <v>32.06</v>
      </c>
      <c r="C21" s="19">
        <v>0.14000000000000001</v>
      </c>
      <c r="D21" s="11">
        <f t="shared" si="0"/>
        <v>4.3668122270742356E-3</v>
      </c>
      <c r="E21" s="33">
        <f t="shared" si="3"/>
        <v>0.24119381609041651</v>
      </c>
      <c r="F21" s="30"/>
      <c r="G21" s="19">
        <v>1.5286152443395453E-2</v>
      </c>
      <c r="H21" s="5">
        <f t="shared" si="1"/>
        <v>0.49007404733525828</v>
      </c>
      <c r="I21" s="16">
        <f t="shared" si="2"/>
        <v>8.9999999999999993E-3</v>
      </c>
    </row>
    <row r="22" spans="1:9" ht="19.5">
      <c r="A22" s="6" t="s">
        <v>21</v>
      </c>
      <c r="B22" s="6">
        <v>55.85</v>
      </c>
      <c r="C22" s="20">
        <f>100-(C4+C5+C6+C7+C8+C9+C10+C11+C12+C13+C14+C15+C16+C17+C18+C19+C20+C21)</f>
        <v>95.485799999999998</v>
      </c>
      <c r="D22" s="12">
        <f t="shared" si="0"/>
        <v>1.7096830796777081</v>
      </c>
      <c r="E22" s="8">
        <f>D22/(D$4+D$5+D$6+D$7+D$8+D$9+D$10+D$11+D$12+D$13+D$14+D$15+D$16+D$17+D$18+D$18+D$19+D$20+D$21+D$22)*100</f>
        <v>94.431581861024199</v>
      </c>
      <c r="F22" s="30"/>
      <c r="G22" s="20">
        <f>100-(G$4+G$5+G$6+G$7+G$8+G$9+G$10+G$11+G$12+G$13+G$14+G$15+G$16+G$17+G$18+G$18+G$19+G$20+G$21)</f>
        <v>83.375474301948898</v>
      </c>
      <c r="H22" s="6">
        <f t="shared" si="1"/>
        <v>4656.5202397638459</v>
      </c>
      <c r="I22" s="8">
        <f t="shared" si="2"/>
        <v>85.515000000000001</v>
      </c>
    </row>
    <row r="23" spans="1:9" ht="19.5">
      <c r="A23" s="5"/>
      <c r="B23" s="5"/>
      <c r="C23" s="21"/>
      <c r="D23" s="5"/>
      <c r="E23" s="15"/>
    </row>
    <row r="24" spans="1:9" ht="19.5">
      <c r="A24" s="5"/>
      <c r="B24" s="5" t="s">
        <v>16</v>
      </c>
      <c r="C24" s="21"/>
      <c r="D24" s="5"/>
      <c r="E24" s="15"/>
    </row>
    <row r="25" spans="1:9" ht="19.5">
      <c r="A25" s="6" t="s">
        <v>32</v>
      </c>
      <c r="B25" s="6"/>
      <c r="C25" s="20"/>
      <c r="D25" s="6"/>
      <c r="E25" s="28"/>
      <c r="F25" s="29">
        <v>0.28664000000000001</v>
      </c>
    </row>
    <row r="26" spans="1:9" ht="19.5">
      <c r="B26" s="5"/>
      <c r="C26" s="22"/>
      <c r="D26" s="5"/>
      <c r="E26" s="15"/>
    </row>
    <row r="27" spans="1:9" ht="19.5">
      <c r="A27" s="24" t="s">
        <v>28</v>
      </c>
      <c r="B27" s="24"/>
      <c r="C27" s="25"/>
      <c r="D27" s="24"/>
      <c r="E27" s="26"/>
      <c r="F27" s="24">
        <f>F25+(POWER(F25-0.0279*E4/100,2)*(F25+0.2496*E4/100)-POWER(F25,3))/(3*(POWER(F25,2)))-0.003*E5/100+0.006*E6/100+0.007*E8/100+0.031*E9/100+0.005*E7/100+0.0096*E12/100</f>
        <v>0.28678405125126544</v>
      </c>
      <c r="G27" s="31"/>
    </row>
    <row r="28" spans="1:9" ht="19.5">
      <c r="A28" s="17"/>
      <c r="B28" s="17"/>
      <c r="C28" s="22"/>
      <c r="D28" s="17"/>
      <c r="E28" s="27"/>
      <c r="F28" s="17"/>
      <c r="G28" s="21"/>
    </row>
    <row r="29" spans="1:9" ht="19.5">
      <c r="A29" s="24" t="s">
        <v>29</v>
      </c>
      <c r="B29" s="24"/>
      <c r="C29" s="25"/>
      <c r="D29" s="24"/>
      <c r="E29" s="26"/>
      <c r="F29" s="24">
        <f>(3.578+(0.33*C4+0.00095*C6-0.0002*C8+0.0006*C7+0.0031*C9+0.0018*C12+0.0056*C15+0.0004*C11+0.0015*C14+0.0051*C13+0.0039*C16+0.0018*C10+0.022*C18))/10</f>
        <v>0.35809020199999997</v>
      </c>
      <c r="G29" s="21"/>
    </row>
    <row r="30" spans="1:9" ht="19.5">
      <c r="A30" s="5"/>
      <c r="B30" s="5"/>
      <c r="C30" s="21"/>
      <c r="D30" s="5"/>
      <c r="E30" s="15"/>
      <c r="F30" s="5"/>
      <c r="G30" s="21"/>
    </row>
    <row r="31" spans="1:9" ht="19.5">
      <c r="A31" s="7" t="s">
        <v>31</v>
      </c>
      <c r="B31" s="7"/>
      <c r="C31" s="19"/>
      <c r="D31" s="7"/>
      <c r="E31" s="14"/>
      <c r="F31" s="7">
        <v>0.01</v>
      </c>
      <c r="G31" s="21"/>
    </row>
    <row r="32" spans="1:9" ht="19.5">
      <c r="A32" s="5"/>
      <c r="B32" s="5"/>
      <c r="C32" s="21"/>
      <c r="D32" s="5"/>
      <c r="E32" s="15"/>
      <c r="F32" s="5"/>
      <c r="G32" s="21"/>
    </row>
    <row r="33" spans="1:9" ht="19.5">
      <c r="A33" s="24" t="s">
        <v>30</v>
      </c>
      <c r="B33" s="24"/>
      <c r="C33" s="25"/>
      <c r="D33" s="24"/>
      <c r="E33" s="26"/>
      <c r="F33" s="24">
        <f>POWER((POWER(F29,-3))*(2*F31*POWER(F27,3)+(1-F31)*POWER(F29,3)),1/3)-1</f>
        <v>9.1152385946369208E-5</v>
      </c>
      <c r="G33" s="32"/>
      <c r="I33" s="34">
        <v>1.17265695080748E-4</v>
      </c>
    </row>
    <row r="34" spans="1:9" ht="19.5">
      <c r="A34" s="5"/>
      <c r="B34" s="5"/>
      <c r="C34" s="21"/>
      <c r="D34" s="5"/>
      <c r="E34" s="15"/>
      <c r="F34" s="5"/>
      <c r="G34" s="21"/>
    </row>
    <row r="35" spans="1:9" ht="19.5">
      <c r="A35" s="5"/>
      <c r="B35" s="5"/>
      <c r="C35" s="21"/>
      <c r="D35" s="5"/>
      <c r="E35" s="15"/>
      <c r="F35" s="5"/>
      <c r="G35" s="21"/>
    </row>
    <row r="36" spans="1:9" ht="19.5">
      <c r="A36" s="5"/>
      <c r="B36" s="5"/>
      <c r="C36" s="21"/>
      <c r="D36" s="5"/>
      <c r="E36" s="15"/>
      <c r="F36" s="5"/>
      <c r="G36" s="21"/>
    </row>
    <row r="37" spans="1:9" ht="19.5">
      <c r="A37" s="5"/>
      <c r="B37" s="5"/>
      <c r="C37" s="21"/>
      <c r="D37" s="5"/>
      <c r="E37" s="15"/>
      <c r="F37" s="5"/>
      <c r="G37" s="21"/>
    </row>
    <row r="38" spans="1:9" ht="19.5">
      <c r="A38" s="5"/>
      <c r="B38" s="5"/>
      <c r="C38" s="21"/>
      <c r="D38" s="5"/>
      <c r="E38" s="15"/>
      <c r="F38" s="5"/>
      <c r="G38" s="21"/>
    </row>
  </sheetData>
  <phoneticPr fontId="3" type="noConversion"/>
  <pageMargins left="0.75" right="0.75" top="1" bottom="1" header="0.5" footer="0.5"/>
  <pageSetup paperSize="0" orientation="portrait" horizontalDpi="4294967292" verticalDpi="429496729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1"/>
  <sheetViews>
    <sheetView zoomScaleNormal="100" workbookViewId="0">
      <selection activeCell="G8" sqref="G8"/>
    </sheetView>
  </sheetViews>
  <sheetFormatPr defaultRowHeight="12.75"/>
  <cols>
    <col min="1" max="1" width="10.25" customWidth="1"/>
    <col min="2" max="3" width="9.625" style="35" customWidth="1"/>
    <col min="4" max="4" width="11.875" style="35" bestFit="1" customWidth="1"/>
    <col min="5" max="5" width="12.125" style="35" customWidth="1"/>
    <col min="6" max="8" width="9" style="35"/>
  </cols>
  <sheetData>
    <row r="1" spans="1:9" ht="13.5" thickBot="1">
      <c r="A1" s="60"/>
      <c r="B1" s="40"/>
      <c r="C1" s="40"/>
      <c r="D1" s="40"/>
      <c r="E1" s="40"/>
      <c r="F1"/>
      <c r="G1"/>
      <c r="H1"/>
    </row>
    <row r="2" spans="1:9" ht="12.75" customHeight="1">
      <c r="A2" s="56" t="s">
        <v>35</v>
      </c>
      <c r="B2" s="57"/>
      <c r="C2" s="57"/>
      <c r="D2" s="58"/>
      <c r="E2" s="59"/>
      <c r="F2"/>
      <c r="G2"/>
      <c r="H2"/>
    </row>
    <row r="3" spans="1:9" ht="42" customHeight="1">
      <c r="A3" s="36" t="s">
        <v>37</v>
      </c>
      <c r="B3" s="37"/>
      <c r="C3" s="37"/>
      <c r="D3" s="38"/>
      <c r="E3"/>
      <c r="F3">
        <v>0</v>
      </c>
      <c r="G3"/>
      <c r="H3"/>
    </row>
    <row r="4" spans="1:9">
      <c r="A4" s="39">
        <v>3.5809020199999999</v>
      </c>
      <c r="B4" s="40"/>
      <c r="C4" s="40"/>
      <c r="D4" s="41"/>
      <c r="E4"/>
      <c r="F4"/>
      <c r="G4"/>
      <c r="H4"/>
    </row>
    <row r="5" spans="1:9">
      <c r="A5" s="39"/>
      <c r="B5" s="40"/>
      <c r="C5" s="40"/>
      <c r="D5" s="41"/>
      <c r="E5"/>
      <c r="F5"/>
      <c r="G5"/>
      <c r="H5"/>
    </row>
    <row r="6" spans="1:9">
      <c r="A6" s="39" t="s">
        <v>33</v>
      </c>
      <c r="B6" s="40"/>
      <c r="C6" s="40"/>
      <c r="D6" s="41"/>
      <c r="E6"/>
      <c r="F6"/>
      <c r="G6"/>
      <c r="H6"/>
    </row>
    <row r="7" spans="1:9">
      <c r="A7" s="42">
        <v>2.2719999999999999E-5</v>
      </c>
      <c r="B7" s="53"/>
      <c r="C7" s="40"/>
      <c r="D7" s="41"/>
      <c r="E7"/>
      <c r="F7"/>
      <c r="G7"/>
      <c r="H7"/>
    </row>
    <row r="8" spans="1:9">
      <c r="A8" s="39"/>
      <c r="B8" s="40"/>
      <c r="C8" s="40"/>
      <c r="D8" s="41"/>
      <c r="E8"/>
      <c r="F8"/>
      <c r="G8"/>
      <c r="H8"/>
    </row>
    <row r="9" spans="1:9">
      <c r="A9" s="39" t="s">
        <v>34</v>
      </c>
      <c r="B9" s="40"/>
      <c r="C9" s="40" t="s">
        <v>38</v>
      </c>
      <c r="D9" s="41"/>
      <c r="E9"/>
      <c r="F9"/>
      <c r="G9"/>
      <c r="H9"/>
    </row>
    <row r="10" spans="1:9" ht="13.5" thickBot="1">
      <c r="A10" s="43">
        <v>460</v>
      </c>
      <c r="B10" s="45"/>
      <c r="C10" s="44">
        <f>A4*(1+(A10-25)*A7)</f>
        <v>3.6162927908440636</v>
      </c>
      <c r="D10" s="46"/>
      <c r="E10"/>
      <c r="F10"/>
      <c r="G10"/>
      <c r="H10"/>
    </row>
    <row r="11" spans="1:9">
      <c r="B11" s="40"/>
      <c r="C11" s="40"/>
      <c r="D11" s="40"/>
      <c r="E11" s="40"/>
      <c r="F11" s="40"/>
      <c r="G11" s="40"/>
      <c r="H11" s="40"/>
    </row>
    <row r="12" spans="1:9">
      <c r="B12" s="40"/>
      <c r="C12" s="40"/>
      <c r="D12" s="40"/>
      <c r="E12" s="40"/>
      <c r="F12" s="40"/>
      <c r="G12" s="40"/>
      <c r="H12" s="40"/>
    </row>
    <row r="14" spans="1:9" ht="13.5" thickBot="1">
      <c r="A14" s="47"/>
      <c r="B14" s="47"/>
      <c r="C14" s="47"/>
      <c r="D14" s="47"/>
      <c r="E14" s="47"/>
      <c r="F14" s="47"/>
      <c r="G14" s="40"/>
      <c r="H14"/>
    </row>
    <row r="15" spans="1:9" ht="18.75" thickTop="1">
      <c r="A15" s="64" t="s">
        <v>36</v>
      </c>
      <c r="B15" s="64"/>
      <c r="C15" s="64"/>
      <c r="D15" s="64"/>
      <c r="E15" s="64"/>
      <c r="F15" s="64"/>
      <c r="G15" s="48"/>
      <c r="H15"/>
    </row>
    <row r="16" spans="1:9" ht="45.75" customHeight="1">
      <c r="A16" s="55" t="s">
        <v>45</v>
      </c>
      <c r="B16" s="49" t="s">
        <v>39</v>
      </c>
      <c r="C16" s="49" t="s">
        <v>43</v>
      </c>
      <c r="D16" s="51" t="s">
        <v>40</v>
      </c>
      <c r="E16" s="49" t="s">
        <v>41</v>
      </c>
      <c r="F16" s="54" t="s">
        <v>40</v>
      </c>
      <c r="G16" s="37" t="s">
        <v>46</v>
      </c>
      <c r="H16" s="49" t="s">
        <v>42</v>
      </c>
      <c r="I16" s="49" t="s">
        <v>44</v>
      </c>
    </row>
    <row r="17" spans="1:12">
      <c r="A17">
        <v>8.0890000000000555</v>
      </c>
      <c r="B17" s="61">
        <v>3.6191046</v>
      </c>
      <c r="C17" s="62">
        <v>5.1985579999999998E-5</v>
      </c>
      <c r="D17" s="52">
        <f t="shared" ref="D17:D45" si="0">(B17-$C$10)/0.033</f>
        <v>8.5206338058677972E-2</v>
      </c>
      <c r="E17" s="50">
        <f t="shared" ref="E17:E33" si="1">B17*(1-($A$10-25)*$A$7)</f>
        <v>3.5833362654172802</v>
      </c>
      <c r="F17" s="52">
        <f>(E17-$A$4)/0.033</f>
        <v>7.3765012644858269E-2</v>
      </c>
      <c r="G17" s="40">
        <f t="shared" ref="G17:G33" si="2">A17</f>
        <v>8.0890000000000555</v>
      </c>
      <c r="H17" s="35">
        <f t="shared" ref="H17:H33" si="3">(D17+F17)/2</f>
        <v>7.948567535176812E-2</v>
      </c>
      <c r="I17" s="34">
        <f t="shared" ref="I17:I33" si="4">C17/0.033</f>
        <v>1.5753206060606058E-3</v>
      </c>
      <c r="K17" s="34"/>
      <c r="L17" s="34"/>
    </row>
    <row r="18" spans="1:12">
      <c r="A18">
        <v>13.096000000000004</v>
      </c>
      <c r="B18">
        <v>3.6189751999999999</v>
      </c>
      <c r="C18" s="63">
        <v>4.8805923000000003E-5</v>
      </c>
      <c r="D18" s="52">
        <f t="shared" si="0"/>
        <v>8.128512593746412E-2</v>
      </c>
      <c r="E18" s="50">
        <f t="shared" si="1"/>
        <v>3.5832081443033599</v>
      </c>
      <c r="F18" s="52">
        <f>(E18-$A$4)/0.033</f>
        <v>6.9882554647271777E-2</v>
      </c>
      <c r="G18" s="40">
        <f t="shared" si="2"/>
        <v>13.096000000000004</v>
      </c>
      <c r="H18" s="35">
        <f t="shared" si="3"/>
        <v>7.5583840292367949E-2</v>
      </c>
      <c r="I18" s="34">
        <f t="shared" si="4"/>
        <v>1.4789673636363637E-3</v>
      </c>
      <c r="K18" s="34"/>
      <c r="L18" s="34"/>
    </row>
    <row r="19" spans="1:12">
      <c r="A19">
        <v>23.096000000000004</v>
      </c>
      <c r="B19">
        <v>3.618862</v>
      </c>
      <c r="C19" s="63">
        <v>4.0964429999999999E-5</v>
      </c>
      <c r="D19" s="52">
        <f t="shared" si="0"/>
        <v>7.7854822907163376E-2</v>
      </c>
      <c r="E19" s="50">
        <f t="shared" si="1"/>
        <v>3.5830960630816002</v>
      </c>
      <c r="F19" s="52">
        <f t="shared" ref="F19:F45" si="5">(E19-$A$4)/0.033</f>
        <v>6.6486153987888374E-2</v>
      </c>
      <c r="G19" s="40">
        <f t="shared" si="2"/>
        <v>23.096000000000004</v>
      </c>
      <c r="H19" s="35">
        <f t="shared" si="3"/>
        <v>7.2170488447525882E-2</v>
      </c>
      <c r="I19" s="34">
        <f t="shared" si="4"/>
        <v>1.2413463636363636E-3</v>
      </c>
      <c r="K19" s="34"/>
      <c r="L19" s="34"/>
    </row>
    <row r="20" spans="1:12">
      <c r="A20">
        <v>28.087999999999965</v>
      </c>
      <c r="B20">
        <v>3.6188853000000001</v>
      </c>
      <c r="C20" s="63">
        <v>4.0371960000000003E-5</v>
      </c>
      <c r="D20" s="52">
        <f t="shared" si="0"/>
        <v>7.8560883513225779E-2</v>
      </c>
      <c r="E20" s="50">
        <f t="shared" si="1"/>
        <v>3.5831191328030401</v>
      </c>
      <c r="F20" s="52">
        <f t="shared" si="5"/>
        <v>6.7185236455762284E-2</v>
      </c>
      <c r="G20" s="40">
        <f t="shared" si="2"/>
        <v>28.087999999999965</v>
      </c>
      <c r="H20" s="35">
        <f t="shared" si="3"/>
        <v>7.2873059984494032E-2</v>
      </c>
      <c r="I20" s="34">
        <f t="shared" si="4"/>
        <v>1.2233927272727273E-3</v>
      </c>
      <c r="K20" s="34"/>
      <c r="L20" s="34"/>
    </row>
    <row r="21" spans="1:12">
      <c r="A21">
        <v>33.096000000000004</v>
      </c>
      <c r="B21">
        <v>3.6190015999999998</v>
      </c>
      <c r="C21" s="63">
        <v>5.6757337000000001E-5</v>
      </c>
      <c r="D21" s="52">
        <f t="shared" si="0"/>
        <v>8.2085125937460215E-2</v>
      </c>
      <c r="E21" s="50">
        <f t="shared" si="1"/>
        <v>3.5832342833868798</v>
      </c>
      <c r="F21" s="52">
        <f t="shared" si="5"/>
        <v>7.067464808726856E-2</v>
      </c>
      <c r="G21" s="40">
        <f t="shared" si="2"/>
        <v>33.096000000000004</v>
      </c>
      <c r="H21" s="35">
        <f t="shared" si="3"/>
        <v>7.6379887012364395E-2</v>
      </c>
      <c r="I21" s="34">
        <f t="shared" si="4"/>
        <v>1.719919303030303E-3</v>
      </c>
      <c r="K21" s="34"/>
      <c r="L21" s="34"/>
    </row>
    <row r="22" spans="1:12">
      <c r="A22">
        <v>35.498000000000047</v>
      </c>
      <c r="B22">
        <v>3.6189947</v>
      </c>
      <c r="C22" s="63">
        <v>3.9619222999999998E-5</v>
      </c>
      <c r="D22" s="52">
        <f t="shared" si="0"/>
        <v>8.1876035028375066E-2</v>
      </c>
      <c r="E22" s="50">
        <f t="shared" si="1"/>
        <v>3.5832274515809601</v>
      </c>
      <c r="F22" s="52">
        <f t="shared" si="5"/>
        <v>7.0467623665460999E-2</v>
      </c>
      <c r="G22" s="40">
        <f t="shared" si="2"/>
        <v>35.498000000000047</v>
      </c>
      <c r="H22" s="35">
        <f t="shared" si="3"/>
        <v>7.6171829346918032E-2</v>
      </c>
      <c r="I22" s="34">
        <f t="shared" si="4"/>
        <v>1.2005825151515149E-3</v>
      </c>
      <c r="K22" s="34"/>
      <c r="L22" s="34"/>
    </row>
    <row r="23" spans="1:12">
      <c r="A23">
        <v>38.087999999999965</v>
      </c>
      <c r="B23">
        <v>3.6190321000000001</v>
      </c>
      <c r="C23" s="63">
        <v>3.951659E-5</v>
      </c>
      <c r="D23" s="52">
        <f t="shared" si="0"/>
        <v>8.3009368361710703E-2</v>
      </c>
      <c r="E23" s="50">
        <f t="shared" si="1"/>
        <v>3.5832644819492803</v>
      </c>
      <c r="F23" s="52">
        <f t="shared" si="5"/>
        <v>7.1589756038798746E-2</v>
      </c>
      <c r="G23" s="40">
        <f t="shared" si="2"/>
        <v>38.087999999999965</v>
      </c>
      <c r="H23" s="35">
        <f t="shared" si="3"/>
        <v>7.7299562200254718E-2</v>
      </c>
      <c r="I23" s="34">
        <f t="shared" si="4"/>
        <v>1.1974724242424242E-3</v>
      </c>
      <c r="K23" s="34"/>
      <c r="L23" s="34"/>
    </row>
    <row r="24" spans="1:12">
      <c r="A24">
        <v>43.095000000000027</v>
      </c>
      <c r="B24">
        <v>3.6191019999999998</v>
      </c>
      <c r="C24" s="63">
        <v>4.0217983E-5</v>
      </c>
      <c r="D24" s="52">
        <f t="shared" si="0"/>
        <v>8.5127550179884465E-2</v>
      </c>
      <c r="E24" s="50">
        <f t="shared" si="1"/>
        <v>3.5833336911135998</v>
      </c>
      <c r="F24" s="52">
        <f t="shared" si="5"/>
        <v>7.3687003442420476E-2</v>
      </c>
      <c r="G24" s="40">
        <f t="shared" si="2"/>
        <v>43.095000000000027</v>
      </c>
      <c r="H24" s="35">
        <f t="shared" si="3"/>
        <v>7.9407276811152477E-2</v>
      </c>
      <c r="I24" s="34">
        <f t="shared" si="4"/>
        <v>1.2187267575757576E-3</v>
      </c>
      <c r="K24" s="34"/>
      <c r="L24" s="34"/>
    </row>
    <row r="25" spans="1:12">
      <c r="A25">
        <v>48.103000000000065</v>
      </c>
      <c r="B25">
        <v>3.6191911999999999</v>
      </c>
      <c r="C25" s="63">
        <v>4.0390638000000003E-5</v>
      </c>
      <c r="D25" s="52">
        <f t="shared" si="0"/>
        <v>8.7830580482918488E-2</v>
      </c>
      <c r="E25" s="50">
        <f t="shared" si="1"/>
        <v>3.5834220095321601</v>
      </c>
      <c r="F25" s="52">
        <f t="shared" si="5"/>
        <v>7.6363319156368167E-2</v>
      </c>
      <c r="G25" s="40">
        <f t="shared" si="2"/>
        <v>48.103000000000065</v>
      </c>
      <c r="H25" s="35">
        <f t="shared" si="3"/>
        <v>8.2096949819643328E-2</v>
      </c>
      <c r="I25" s="34">
        <f t="shared" si="4"/>
        <v>1.2239587272727273E-3</v>
      </c>
      <c r="K25" s="34"/>
      <c r="L25" s="34"/>
    </row>
    <row r="26" spans="1:12">
      <c r="A26">
        <v>53.095000000000027</v>
      </c>
      <c r="B26">
        <v>3.6192586000000002</v>
      </c>
      <c r="C26" s="63">
        <v>4.0606779999999997E-5</v>
      </c>
      <c r="D26" s="52">
        <f t="shared" si="0"/>
        <v>8.9873004725350994E-2</v>
      </c>
      <c r="E26" s="50">
        <f t="shared" si="1"/>
        <v>3.5834887434044802</v>
      </c>
      <c r="F26" s="52">
        <f t="shared" si="5"/>
        <v>7.8385557711524098E-2</v>
      </c>
      <c r="G26" s="40">
        <f t="shared" si="2"/>
        <v>53.095000000000027</v>
      </c>
      <c r="H26" s="35">
        <f t="shared" si="3"/>
        <v>8.4129281218437546E-2</v>
      </c>
      <c r="I26" s="34">
        <f t="shared" si="4"/>
        <v>1.2305084848484847E-3</v>
      </c>
      <c r="K26" s="34"/>
      <c r="L26" s="34"/>
    </row>
    <row r="27" spans="1:12">
      <c r="A27">
        <v>58.101999999999975</v>
      </c>
      <c r="B27">
        <v>3.6193624</v>
      </c>
      <c r="C27" s="63">
        <v>4.1042540000000002E-5</v>
      </c>
      <c r="D27" s="52">
        <f t="shared" si="0"/>
        <v>9.3018459270798423E-2</v>
      </c>
      <c r="E27" s="50">
        <f t="shared" si="1"/>
        <v>3.5835915175283199</v>
      </c>
      <c r="F27" s="52">
        <f t="shared" si="5"/>
        <v>8.1499925100607259E-2</v>
      </c>
      <c r="G27" s="40">
        <f t="shared" si="2"/>
        <v>58.101999999999975</v>
      </c>
      <c r="H27" s="35">
        <f t="shared" si="3"/>
        <v>8.7259192185702841E-2</v>
      </c>
      <c r="I27" s="34">
        <f t="shared" si="4"/>
        <v>1.2437133333333334E-3</v>
      </c>
      <c r="K27" s="34"/>
      <c r="L27" s="34"/>
    </row>
    <row r="28" spans="1:12">
      <c r="A28">
        <v>63.110000000000014</v>
      </c>
      <c r="B28">
        <v>3.6194408</v>
      </c>
      <c r="C28" s="63">
        <v>4.1993153000000001E-5</v>
      </c>
      <c r="D28" s="52">
        <f t="shared" si="0"/>
        <v>9.5394216846557023E-2</v>
      </c>
      <c r="E28" s="50">
        <f t="shared" si="1"/>
        <v>3.5836691426854399</v>
      </c>
      <c r="F28" s="52">
        <f t="shared" si="5"/>
        <v>8.3852202589090707E-2</v>
      </c>
      <c r="G28" s="40">
        <f t="shared" si="2"/>
        <v>63.110000000000014</v>
      </c>
      <c r="H28" s="35">
        <f t="shared" si="3"/>
        <v>8.9623209717823865E-2</v>
      </c>
      <c r="I28" s="34">
        <f t="shared" si="4"/>
        <v>1.2725197878787878E-3</v>
      </c>
      <c r="K28" s="34"/>
      <c r="L28" s="34"/>
    </row>
    <row r="29" spans="1:12">
      <c r="A29">
        <v>68.101999999999975</v>
      </c>
      <c r="B29">
        <v>3.6195086999999999</v>
      </c>
      <c r="C29" s="63">
        <v>4.2490120000000003E-5</v>
      </c>
      <c r="D29" s="52">
        <f t="shared" si="0"/>
        <v>9.7451792604129714E-2</v>
      </c>
      <c r="E29" s="50">
        <f t="shared" si="1"/>
        <v>3.5837363716161601</v>
      </c>
      <c r="F29" s="52">
        <f t="shared" si="5"/>
        <v>8.588944291394518E-2</v>
      </c>
      <c r="G29" s="40">
        <f t="shared" si="2"/>
        <v>68.101999999999975</v>
      </c>
      <c r="H29" s="35">
        <f t="shared" si="3"/>
        <v>9.1670617759037454E-2</v>
      </c>
      <c r="I29" s="34">
        <f t="shared" si="4"/>
        <v>1.287579393939394E-3</v>
      </c>
      <c r="K29" s="34"/>
      <c r="L29" s="34"/>
    </row>
    <row r="30" spans="1:12">
      <c r="A30">
        <v>73.094000000000051</v>
      </c>
      <c r="B30">
        <v>3.6196024000000002</v>
      </c>
      <c r="C30" s="63">
        <v>4.2935329999999997E-5</v>
      </c>
      <c r="D30" s="52">
        <f t="shared" si="0"/>
        <v>0.10029118654353297</v>
      </c>
      <c r="E30" s="50">
        <f t="shared" si="1"/>
        <v>3.5838291455603204</v>
      </c>
      <c r="F30" s="52">
        <f t="shared" si="5"/>
        <v>8.870077455516627E-2</v>
      </c>
      <c r="G30" s="40">
        <f t="shared" si="2"/>
        <v>73.094000000000051</v>
      </c>
      <c r="H30" s="35">
        <f t="shared" si="3"/>
        <v>9.4495980549349629E-2</v>
      </c>
      <c r="I30" s="34">
        <f t="shared" si="4"/>
        <v>1.3010706060606059E-3</v>
      </c>
      <c r="K30" s="34"/>
      <c r="L30" s="34"/>
    </row>
    <row r="31" spans="1:12">
      <c r="A31">
        <v>78.086000000000013</v>
      </c>
      <c r="B31">
        <v>3.6196752000000001</v>
      </c>
      <c r="C31" s="63">
        <v>4.3859500000000002E-5</v>
      </c>
      <c r="D31" s="52">
        <f t="shared" si="0"/>
        <v>0.10249724714958973</v>
      </c>
      <c r="E31" s="50">
        <f t="shared" si="1"/>
        <v>3.58390122606336</v>
      </c>
      <c r="F31" s="52">
        <f t="shared" si="5"/>
        <v>9.0885032223034151E-2</v>
      </c>
      <c r="G31" s="40">
        <f t="shared" si="2"/>
        <v>78.086000000000013</v>
      </c>
      <c r="H31" s="35">
        <f t="shared" si="3"/>
        <v>9.6691139686311933E-2</v>
      </c>
      <c r="I31" s="34">
        <f t="shared" si="4"/>
        <v>1.3290757575757576E-3</v>
      </c>
      <c r="K31" s="34"/>
      <c r="L31" s="34"/>
    </row>
    <row r="32" spans="1:12">
      <c r="A32">
        <v>83.094000000000051</v>
      </c>
      <c r="B32">
        <v>3.6197425999999999</v>
      </c>
      <c r="C32" s="63">
        <v>4.4371125000000001E-5</v>
      </c>
      <c r="D32" s="52">
        <f t="shared" si="0"/>
        <v>0.10453967139200877</v>
      </c>
      <c r="E32" s="50">
        <f t="shared" si="1"/>
        <v>3.5839679599356802</v>
      </c>
      <c r="F32" s="52">
        <f t="shared" si="5"/>
        <v>9.2907270778190082E-2</v>
      </c>
      <c r="G32" s="40">
        <f t="shared" si="2"/>
        <v>83.094000000000051</v>
      </c>
      <c r="H32" s="35">
        <f t="shared" si="3"/>
        <v>9.8723471085099435E-2</v>
      </c>
      <c r="I32" s="34">
        <f t="shared" si="4"/>
        <v>1.3445795454545455E-3</v>
      </c>
      <c r="K32" s="34"/>
      <c r="L32" s="34"/>
    </row>
    <row r="33" spans="1:12">
      <c r="A33">
        <v>88.086000000000013</v>
      </c>
      <c r="B33">
        <v>3.6198115</v>
      </c>
      <c r="C33" s="63">
        <v>4.4704872999999999E-5</v>
      </c>
      <c r="D33" s="52">
        <f t="shared" si="0"/>
        <v>0.10662755017988873</v>
      </c>
      <c r="E33" s="50">
        <f t="shared" si="1"/>
        <v>3.5840361789832</v>
      </c>
      <c r="F33" s="52">
        <f t="shared" si="5"/>
        <v>9.497451464242819E-2</v>
      </c>
      <c r="G33" s="40">
        <f t="shared" si="2"/>
        <v>88.086000000000013</v>
      </c>
      <c r="H33" s="35">
        <f t="shared" si="3"/>
        <v>0.10080103241115845</v>
      </c>
      <c r="I33" s="34">
        <f t="shared" si="4"/>
        <v>1.3546931212121212E-3</v>
      </c>
      <c r="K33" s="34"/>
      <c r="L33" s="34"/>
    </row>
    <row r="34" spans="1:12">
      <c r="A34">
        <v>93.092999999999961</v>
      </c>
      <c r="B34">
        <v>3.6198860000000002</v>
      </c>
      <c r="C34" s="63">
        <v>4.5309989999999997E-5</v>
      </c>
      <c r="D34" s="52">
        <f t="shared" si="0"/>
        <v>0.10888512593747053</v>
      </c>
      <c r="E34" s="50">
        <f t="shared" ref="E34:E45" si="6">B34*(1-($A$10-25)*$A$7)</f>
        <v>3.5841099426848002</v>
      </c>
      <c r="F34" s="52">
        <f t="shared" si="5"/>
        <v>9.7209778327281865E-2</v>
      </c>
      <c r="G34" s="40">
        <f t="shared" ref="G34:G45" si="7">A34</f>
        <v>93.092999999999961</v>
      </c>
      <c r="H34" s="35">
        <f t="shared" ref="H34:H45" si="8">(D34+F34)/2</f>
        <v>0.1030474521323762</v>
      </c>
      <c r="I34" s="34">
        <f t="shared" ref="I34:I45" si="9">C34/0.033</f>
        <v>1.3730299999999999E-3</v>
      </c>
      <c r="K34" s="34"/>
      <c r="L34" s="34"/>
    </row>
    <row r="35" spans="1:12">
      <c r="A35">
        <v>103.09299999999996</v>
      </c>
      <c r="B35">
        <v>3.620012</v>
      </c>
      <c r="C35" s="63">
        <v>4.612699E-5</v>
      </c>
      <c r="D35" s="52">
        <f t="shared" si="0"/>
        <v>0.11270330775564776</v>
      </c>
      <c r="E35" s="50">
        <f t="shared" si="6"/>
        <v>3.5842346974015999</v>
      </c>
      <c r="F35" s="52">
        <f t="shared" si="5"/>
        <v>0.10099022429091022</v>
      </c>
      <c r="G35" s="40">
        <f t="shared" si="7"/>
        <v>103.09299999999996</v>
      </c>
      <c r="H35" s="35">
        <f t="shared" si="8"/>
        <v>0.10684676602327899</v>
      </c>
      <c r="I35" s="34">
        <f t="shared" si="9"/>
        <v>1.3977875757575757E-3</v>
      </c>
      <c r="K35" s="34"/>
      <c r="L35" s="34"/>
    </row>
    <row r="36" spans="1:12">
      <c r="A36">
        <v>113.09199999999998</v>
      </c>
      <c r="B36">
        <v>3.6201327000000001</v>
      </c>
      <c r="C36" s="63">
        <v>4.6842799999999998E-5</v>
      </c>
      <c r="D36" s="52">
        <f t="shared" si="0"/>
        <v>0.11636088351322607</v>
      </c>
      <c r="E36" s="50">
        <f t="shared" si="6"/>
        <v>3.5843542044993604</v>
      </c>
      <c r="F36" s="52">
        <f t="shared" si="5"/>
        <v>0.10461165149577172</v>
      </c>
      <c r="G36" s="40">
        <f t="shared" si="7"/>
        <v>113.09199999999998</v>
      </c>
      <c r="H36" s="35">
        <f t="shared" si="8"/>
        <v>0.11048626750449889</v>
      </c>
      <c r="I36" s="34">
        <f t="shared" si="9"/>
        <v>1.4194787878787877E-3</v>
      </c>
      <c r="K36" s="34"/>
      <c r="L36" s="34"/>
    </row>
    <row r="37" spans="1:12">
      <c r="A37">
        <v>123.09199999999998</v>
      </c>
      <c r="B37">
        <v>3.6202616999999999</v>
      </c>
      <c r="C37" s="63">
        <v>4.7483169999999998E-5</v>
      </c>
      <c r="D37" s="52">
        <f t="shared" si="0"/>
        <v>0.12026997442231165</v>
      </c>
      <c r="E37" s="50">
        <f t="shared" si="6"/>
        <v>3.58448192956656</v>
      </c>
      <c r="F37" s="52">
        <f t="shared" si="5"/>
        <v>0.10848210807757784</v>
      </c>
      <c r="G37" s="40">
        <f t="shared" si="7"/>
        <v>123.09199999999998</v>
      </c>
      <c r="H37" s="35">
        <f t="shared" si="8"/>
        <v>0.11437604124994474</v>
      </c>
      <c r="I37" s="34">
        <f t="shared" si="9"/>
        <v>1.4388839393939393E-3</v>
      </c>
      <c r="K37" s="34"/>
      <c r="L37" s="34"/>
    </row>
    <row r="38" spans="1:12">
      <c r="A38">
        <v>143.10699999999997</v>
      </c>
      <c r="B38">
        <v>3.6204526000000001</v>
      </c>
      <c r="C38" s="63">
        <v>4.8769110000000001E-5</v>
      </c>
      <c r="D38" s="52">
        <f t="shared" si="0"/>
        <v>0.12605482290716666</v>
      </c>
      <c r="E38" s="50">
        <f t="shared" si="6"/>
        <v>3.58467094286368</v>
      </c>
      <c r="F38" s="52">
        <f t="shared" si="5"/>
        <v>0.11420978374788288</v>
      </c>
      <c r="G38" s="40">
        <f t="shared" si="7"/>
        <v>143.10699999999997</v>
      </c>
      <c r="H38" s="35">
        <f t="shared" si="8"/>
        <v>0.12013230332752477</v>
      </c>
      <c r="I38" s="34">
        <f t="shared" si="9"/>
        <v>1.4778518181818182E-3</v>
      </c>
      <c r="K38" s="34"/>
      <c r="L38" s="34"/>
    </row>
    <row r="39" spans="1:12">
      <c r="A39">
        <v>163.10599999999999</v>
      </c>
      <c r="B39">
        <v>3.6206269999999998</v>
      </c>
      <c r="C39" s="63">
        <v>4.9342136000000002E-5</v>
      </c>
      <c r="D39" s="52">
        <f t="shared" si="0"/>
        <v>0.13133967139200564</v>
      </c>
      <c r="E39" s="50">
        <f t="shared" si="6"/>
        <v>3.5848436192335997</v>
      </c>
      <c r="F39" s="52">
        <f t="shared" si="5"/>
        <v>0.11944240101817648</v>
      </c>
      <c r="G39" s="40">
        <f t="shared" si="7"/>
        <v>163.10599999999999</v>
      </c>
      <c r="H39" s="35">
        <f t="shared" si="8"/>
        <v>0.12539103620509107</v>
      </c>
      <c r="I39" s="34">
        <f t="shared" si="9"/>
        <v>1.4952162424242423E-3</v>
      </c>
      <c r="K39" s="34"/>
      <c r="L39" s="34"/>
    </row>
    <row r="40" spans="1:12">
      <c r="A40">
        <v>183.10500000000002</v>
      </c>
      <c r="B40">
        <v>3.6207644999999999</v>
      </c>
      <c r="C40" s="63">
        <v>4.9859050000000002E-5</v>
      </c>
      <c r="D40" s="52">
        <f t="shared" si="0"/>
        <v>0.13550633805867604</v>
      </c>
      <c r="E40" s="50">
        <f t="shared" si="6"/>
        <v>3.5849797602936002</v>
      </c>
      <c r="F40" s="52">
        <f t="shared" si="5"/>
        <v>0.12356788768485778</v>
      </c>
      <c r="G40" s="40">
        <f t="shared" si="7"/>
        <v>183.10500000000002</v>
      </c>
      <c r="H40" s="35">
        <f t="shared" si="8"/>
        <v>0.12953711287176692</v>
      </c>
      <c r="I40" s="34">
        <f t="shared" si="9"/>
        <v>1.5108803030303029E-3</v>
      </c>
      <c r="K40" s="34"/>
      <c r="L40" s="34"/>
    </row>
    <row r="41" spans="1:12">
      <c r="A41">
        <v>203.12</v>
      </c>
      <c r="B41">
        <v>3.6208558000000002</v>
      </c>
      <c r="C41" s="63">
        <v>5.0367234999999997E-5</v>
      </c>
      <c r="D41" s="52">
        <f t="shared" si="0"/>
        <v>0.13827300472534995</v>
      </c>
      <c r="E41" s="50">
        <f t="shared" si="6"/>
        <v>3.5850701579574404</v>
      </c>
      <c r="F41" s="52">
        <f t="shared" si="5"/>
        <v>0.12630721083153126</v>
      </c>
      <c r="G41" s="40">
        <f t="shared" si="7"/>
        <v>203.12</v>
      </c>
      <c r="H41" s="35">
        <f t="shared" si="8"/>
        <v>0.13229010777844061</v>
      </c>
      <c r="I41" s="34">
        <f t="shared" si="9"/>
        <v>1.5262798484848483E-3</v>
      </c>
      <c r="K41" s="34"/>
      <c r="L41" s="34"/>
    </row>
    <row r="42" spans="1:12">
      <c r="A42">
        <v>223.13499999999999</v>
      </c>
      <c r="B42">
        <v>3.6209652000000001</v>
      </c>
      <c r="C42" s="63">
        <v>5.0858949999999999E-5</v>
      </c>
      <c r="D42" s="52">
        <f t="shared" si="0"/>
        <v>0.14158815624049922</v>
      </c>
      <c r="E42" s="50">
        <f t="shared" si="6"/>
        <v>3.5851784767353601</v>
      </c>
      <c r="F42" s="52">
        <f t="shared" si="5"/>
        <v>0.12958959804121653</v>
      </c>
      <c r="G42" s="40">
        <f t="shared" si="7"/>
        <v>223.13499999999999</v>
      </c>
      <c r="H42" s="35">
        <f t="shared" si="8"/>
        <v>0.13558887714085788</v>
      </c>
      <c r="I42" s="34">
        <f t="shared" si="9"/>
        <v>1.541180303030303E-3</v>
      </c>
      <c r="K42" s="34"/>
      <c r="L42" s="34"/>
    </row>
    <row r="43" spans="1:12">
      <c r="A43">
        <v>243.13400000000001</v>
      </c>
      <c r="B43">
        <v>3.6210249999999999</v>
      </c>
      <c r="C43" s="63">
        <v>5.0666637000000002E-5</v>
      </c>
      <c r="D43" s="52">
        <f t="shared" si="0"/>
        <v>0.14340027745261535</v>
      </c>
      <c r="E43" s="50">
        <f t="shared" si="6"/>
        <v>3.5852376857200001</v>
      </c>
      <c r="F43" s="52">
        <f t="shared" si="5"/>
        <v>0.13138380969697619</v>
      </c>
      <c r="G43" s="40">
        <f t="shared" si="7"/>
        <v>243.13400000000001</v>
      </c>
      <c r="H43" s="35">
        <f t="shared" si="8"/>
        <v>0.13739204357479579</v>
      </c>
      <c r="I43" s="34">
        <f t="shared" si="9"/>
        <v>1.5353526363636363E-3</v>
      </c>
      <c r="K43" s="34"/>
      <c r="L43" s="34"/>
    </row>
    <row r="44" spans="1:12">
      <c r="A44">
        <v>263.13300000000004</v>
      </c>
      <c r="B44">
        <v>3.6210860999999999</v>
      </c>
      <c r="C44" s="63">
        <v>5.0771876000000002E-5</v>
      </c>
      <c r="D44" s="52">
        <f t="shared" si="0"/>
        <v>0.14525179260412824</v>
      </c>
      <c r="E44" s="50">
        <f t="shared" si="6"/>
        <v>3.58529818185648</v>
      </c>
      <c r="F44" s="52">
        <f t="shared" si="5"/>
        <v>0.1332170259539413</v>
      </c>
      <c r="G44" s="40">
        <f t="shared" si="7"/>
        <v>263.13300000000004</v>
      </c>
      <c r="H44" s="35">
        <f t="shared" si="8"/>
        <v>0.13923440927903477</v>
      </c>
      <c r="I44" s="34">
        <f t="shared" si="9"/>
        <v>1.5385416969696971E-3</v>
      </c>
      <c r="K44" s="34"/>
      <c r="L44" s="34"/>
    </row>
    <row r="45" spans="1:12">
      <c r="A45">
        <v>283.14800000000002</v>
      </c>
      <c r="B45" s="61">
        <v>3.6211378999999999</v>
      </c>
      <c r="C45" s="62">
        <v>5.0795286E-5</v>
      </c>
      <c r="D45" s="52">
        <f t="shared" si="0"/>
        <v>0.1468214895738266</v>
      </c>
      <c r="E45" s="50">
        <f t="shared" si="6"/>
        <v>3.5853494699067201</v>
      </c>
      <c r="F45" s="52">
        <f t="shared" si="5"/>
        <v>0.13477120929455125</v>
      </c>
      <c r="G45" s="40">
        <f t="shared" si="7"/>
        <v>283.14800000000002</v>
      </c>
      <c r="H45" s="35">
        <f t="shared" si="8"/>
        <v>0.14079634943418892</v>
      </c>
      <c r="I45" s="34">
        <f t="shared" si="9"/>
        <v>1.5392510909090907E-3</v>
      </c>
      <c r="K45" s="34"/>
      <c r="L45" s="34"/>
    </row>
    <row r="46" spans="1:12">
      <c r="B46"/>
      <c r="C46" s="63"/>
      <c r="D46" s="52"/>
      <c r="E46" s="50"/>
      <c r="F46" s="52"/>
      <c r="G46" s="40"/>
      <c r="I46" s="34"/>
      <c r="K46" s="34"/>
      <c r="L46" s="34"/>
    </row>
    <row r="47" spans="1:12">
      <c r="B47"/>
      <c r="C47" s="63"/>
      <c r="D47" s="52"/>
      <c r="E47" s="50"/>
      <c r="F47" s="52"/>
      <c r="G47" s="40"/>
      <c r="I47" s="34"/>
      <c r="L47" s="34"/>
    </row>
    <row r="48" spans="1:12">
      <c r="B48"/>
      <c r="C48" s="63"/>
      <c r="D48" s="52"/>
      <c r="E48" s="50"/>
      <c r="F48" s="52"/>
      <c r="G48" s="40"/>
      <c r="I48" s="34"/>
      <c r="L48" s="34"/>
    </row>
    <row r="49" spans="2:12">
      <c r="B49"/>
      <c r="C49" s="63"/>
      <c r="D49" s="52"/>
      <c r="E49" s="50"/>
      <c r="F49" s="52"/>
      <c r="G49" s="40"/>
      <c r="I49" s="34"/>
      <c r="L49" s="34"/>
    </row>
    <row r="50" spans="2:12">
      <c r="B50"/>
      <c r="C50" s="63"/>
      <c r="D50" s="52"/>
      <c r="E50" s="50"/>
      <c r="F50" s="52"/>
      <c r="G50" s="40"/>
      <c r="I50" s="34"/>
      <c r="L50" s="34"/>
    </row>
    <row r="51" spans="2:12">
      <c r="B51"/>
      <c r="C51" s="63"/>
      <c r="D51" s="52"/>
      <c r="E51" s="50"/>
      <c r="F51" s="52"/>
      <c r="G51" s="40"/>
      <c r="I51" s="34"/>
      <c r="L51" s="34"/>
    </row>
    <row r="52" spans="2:12">
      <c r="B52"/>
      <c r="C52" s="63"/>
      <c r="D52" s="52"/>
      <c r="E52" s="50"/>
      <c r="F52" s="52"/>
      <c r="G52" s="40"/>
      <c r="I52" s="34"/>
      <c r="L52" s="34"/>
    </row>
    <row r="53" spans="2:12">
      <c r="B53"/>
      <c r="C53" s="63"/>
      <c r="D53" s="52"/>
      <c r="E53" s="50"/>
      <c r="F53" s="52"/>
      <c r="G53" s="40"/>
      <c r="I53" s="34"/>
      <c r="L53" s="34"/>
    </row>
    <row r="54" spans="2:12">
      <c r="B54"/>
      <c r="C54" s="63"/>
      <c r="D54" s="52"/>
      <c r="E54" s="50"/>
      <c r="F54" s="52"/>
      <c r="G54" s="40"/>
      <c r="I54" s="34"/>
    </row>
    <row r="55" spans="2:12">
      <c r="B55"/>
      <c r="C55" s="63"/>
      <c r="D55" s="52"/>
      <c r="E55" s="50"/>
      <c r="F55" s="52"/>
      <c r="G55" s="40"/>
      <c r="I55" s="34"/>
    </row>
    <row r="56" spans="2:12">
      <c r="B56"/>
      <c r="C56" s="63"/>
      <c r="D56" s="52"/>
      <c r="E56" s="50"/>
      <c r="F56" s="52"/>
      <c r="G56" s="40"/>
      <c r="I56" s="34"/>
    </row>
    <row r="57" spans="2:12">
      <c r="B57"/>
      <c r="C57" s="63"/>
      <c r="D57" s="52"/>
      <c r="E57" s="50"/>
      <c r="F57" s="52"/>
      <c r="G57" s="40"/>
      <c r="I57" s="34"/>
    </row>
    <row r="58" spans="2:12">
      <c r="B58"/>
      <c r="C58" s="63"/>
      <c r="D58" s="52"/>
      <c r="E58" s="50"/>
      <c r="F58" s="52"/>
      <c r="G58" s="40"/>
      <c r="I58" s="34"/>
    </row>
    <row r="59" spans="2:12">
      <c r="B59"/>
      <c r="C59" s="63"/>
      <c r="D59" s="52"/>
      <c r="E59" s="50"/>
      <c r="F59" s="52"/>
      <c r="G59" s="40"/>
      <c r="I59" s="34"/>
    </row>
    <row r="60" spans="2:12">
      <c r="B60"/>
      <c r="C60" s="63"/>
      <c r="D60" s="52"/>
      <c r="E60" s="50"/>
      <c r="F60" s="52"/>
      <c r="G60" s="40"/>
      <c r="I60" s="34"/>
    </row>
    <row r="61" spans="2:12">
      <c r="B61"/>
      <c r="C61" s="63"/>
      <c r="D61" s="52"/>
      <c r="E61" s="50"/>
      <c r="F61" s="52"/>
      <c r="G61" s="40"/>
      <c r="I61" s="34"/>
    </row>
    <row r="62" spans="2:12">
      <c r="B62"/>
      <c r="C62" s="63"/>
      <c r="D62" s="52"/>
      <c r="E62" s="50"/>
      <c r="F62" s="52"/>
      <c r="G62" s="40"/>
      <c r="I62" s="34"/>
    </row>
    <row r="63" spans="2:12">
      <c r="B63"/>
      <c r="C63" s="63"/>
      <c r="D63" s="52"/>
      <c r="E63" s="50"/>
      <c r="F63" s="52"/>
      <c r="G63" s="40"/>
      <c r="I63" s="34"/>
    </row>
    <row r="64" spans="2:12">
      <c r="B64"/>
      <c r="C64" s="63"/>
      <c r="D64" s="52"/>
      <c r="E64" s="50"/>
      <c r="F64" s="52"/>
      <c r="G64" s="40"/>
      <c r="I64" s="34"/>
    </row>
    <row r="65" spans="2:9">
      <c r="B65" s="61"/>
      <c r="C65" s="62"/>
      <c r="D65" s="52"/>
      <c r="E65" s="50"/>
      <c r="F65" s="52"/>
      <c r="G65" s="40"/>
      <c r="I65" s="34"/>
    </row>
    <row r="66" spans="2:9">
      <c r="D66" s="52"/>
      <c r="F66" s="52"/>
      <c r="G66" s="40"/>
    </row>
    <row r="67" spans="2:9">
      <c r="D67" s="52"/>
      <c r="F67" s="52"/>
      <c r="G67" s="40"/>
    </row>
    <row r="68" spans="2:9">
      <c r="D68" s="52"/>
      <c r="F68" s="52"/>
      <c r="G68" s="40"/>
    </row>
    <row r="69" spans="2:9">
      <c r="D69" s="52"/>
      <c r="F69" s="52"/>
      <c r="G69" s="40"/>
    </row>
    <row r="70" spans="2:9">
      <c r="D70" s="52"/>
      <c r="F70" s="52"/>
      <c r="G70" s="40"/>
    </row>
    <row r="71" spans="2:9">
      <c r="D71" s="52"/>
      <c r="F71" s="52"/>
      <c r="G71" s="40"/>
    </row>
    <row r="72" spans="2:9">
      <c r="D72" s="52"/>
      <c r="F72" s="52"/>
      <c r="G72" s="40"/>
    </row>
    <row r="73" spans="2:9">
      <c r="D73" s="52"/>
      <c r="F73" s="52"/>
      <c r="G73" s="40"/>
    </row>
    <row r="74" spans="2:9">
      <c r="D74" s="52"/>
      <c r="F74" s="52"/>
      <c r="G74" s="40"/>
    </row>
    <row r="75" spans="2:9">
      <c r="D75" s="52"/>
      <c r="F75" s="52"/>
      <c r="G75" s="40"/>
    </row>
    <row r="76" spans="2:9">
      <c r="D76" s="52"/>
      <c r="F76" s="52"/>
      <c r="G76" s="40"/>
    </row>
    <row r="77" spans="2:9">
      <c r="D77" s="52"/>
      <c r="F77" s="52"/>
      <c r="G77" s="40"/>
    </row>
    <row r="78" spans="2:9">
      <c r="D78" s="52"/>
      <c r="F78" s="52"/>
      <c r="G78" s="40"/>
    </row>
    <row r="79" spans="2:9">
      <c r="D79" s="52"/>
      <c r="F79" s="52"/>
      <c r="G79" s="40"/>
    </row>
    <row r="80" spans="2:9">
      <c r="D80" s="52"/>
      <c r="F80" s="52"/>
      <c r="G80" s="40"/>
    </row>
    <row r="81" spans="4:7">
      <c r="D81" s="52"/>
      <c r="F81" s="52"/>
      <c r="G81" s="40"/>
    </row>
    <row r="82" spans="4:7">
      <c r="D82" s="52"/>
      <c r="F82" s="52"/>
      <c r="G82" s="40"/>
    </row>
    <row r="83" spans="4:7">
      <c r="D83" s="52"/>
      <c r="F83" s="52"/>
      <c r="G83" s="40"/>
    </row>
    <row r="84" spans="4:7">
      <c r="D84" s="52"/>
      <c r="F84" s="52"/>
      <c r="G84" s="40"/>
    </row>
    <row r="85" spans="4:7">
      <c r="D85" s="52"/>
      <c r="F85" s="52"/>
      <c r="G85" s="40"/>
    </row>
    <row r="86" spans="4:7">
      <c r="D86" s="52"/>
      <c r="F86" s="52"/>
      <c r="G86" s="40"/>
    </row>
    <row r="87" spans="4:7">
      <c r="D87" s="52"/>
      <c r="F87" s="52"/>
      <c r="G87" s="40"/>
    </row>
    <row r="88" spans="4:7">
      <c r="D88" s="52"/>
      <c r="F88" s="52"/>
      <c r="G88" s="40"/>
    </row>
    <row r="89" spans="4:7">
      <c r="D89" s="52"/>
      <c r="F89" s="52"/>
      <c r="G89" s="40"/>
    </row>
    <row r="90" spans="4:7">
      <c r="D90" s="52"/>
      <c r="F90" s="52"/>
      <c r="G90" s="40"/>
    </row>
    <row r="91" spans="4:7">
      <c r="D91" s="52"/>
      <c r="F91" s="52"/>
      <c r="G91" s="40"/>
    </row>
    <row r="92" spans="4:7">
      <c r="D92" s="52"/>
      <c r="F92" s="52"/>
      <c r="G92" s="40"/>
    </row>
    <row r="93" spans="4:7">
      <c r="D93" s="52"/>
      <c r="F93" s="52"/>
      <c r="G93" s="40"/>
    </row>
    <row r="94" spans="4:7">
      <c r="D94" s="52"/>
      <c r="F94" s="52"/>
      <c r="G94" s="40"/>
    </row>
    <row r="95" spans="4:7">
      <c r="D95" s="52"/>
      <c r="F95" s="52"/>
      <c r="G95" s="40"/>
    </row>
    <row r="96" spans="4:7">
      <c r="D96" s="52"/>
      <c r="F96" s="52"/>
      <c r="G96" s="40"/>
    </row>
    <row r="97" spans="4:7">
      <c r="D97" s="52"/>
      <c r="F97" s="52"/>
      <c r="G97" s="40"/>
    </row>
    <row r="98" spans="4:7">
      <c r="D98" s="52"/>
      <c r="F98" s="52"/>
      <c r="G98" s="40"/>
    </row>
    <row r="99" spans="4:7">
      <c r="D99" s="52"/>
      <c r="F99" s="52"/>
      <c r="G99" s="40"/>
    </row>
    <row r="100" spans="4:7">
      <c r="D100" s="52"/>
      <c r="F100" s="52"/>
      <c r="G100" s="40"/>
    </row>
    <row r="101" spans="4:7">
      <c r="D101" s="52"/>
      <c r="F101" s="52"/>
      <c r="G101" s="40"/>
    </row>
    <row r="102" spans="4:7">
      <c r="D102" s="52"/>
      <c r="F102" s="52"/>
      <c r="G102" s="40"/>
    </row>
    <row r="103" spans="4:7">
      <c r="D103" s="52"/>
      <c r="F103" s="52"/>
      <c r="G103" s="40"/>
    </row>
    <row r="104" spans="4:7">
      <c r="D104" s="52"/>
      <c r="F104" s="52"/>
      <c r="G104" s="40"/>
    </row>
    <row r="105" spans="4:7">
      <c r="D105" s="52"/>
      <c r="F105" s="52"/>
      <c r="G105" s="40"/>
    </row>
    <row r="106" spans="4:7">
      <c r="D106" s="52"/>
      <c r="F106" s="52"/>
      <c r="G106" s="40"/>
    </row>
    <row r="107" spans="4:7">
      <c r="D107" s="52"/>
      <c r="F107" s="52"/>
      <c r="G107" s="40"/>
    </row>
    <row r="108" spans="4:7">
      <c r="D108" s="52"/>
      <c r="F108" s="52"/>
      <c r="G108" s="40"/>
    </row>
    <row r="109" spans="4:7">
      <c r="D109" s="52"/>
      <c r="F109" s="52"/>
      <c r="G109" s="40"/>
    </row>
    <row r="110" spans="4:7">
      <c r="D110" s="52"/>
      <c r="F110" s="52"/>
      <c r="G110" s="40"/>
    </row>
    <row r="111" spans="4:7">
      <c r="D111" s="52"/>
      <c r="F111" s="52"/>
      <c r="G111" s="40"/>
    </row>
    <row r="112" spans="4:7">
      <c r="D112" s="52"/>
      <c r="F112" s="52"/>
      <c r="G112" s="40"/>
    </row>
    <row r="113" spans="4:7">
      <c r="D113" s="52"/>
      <c r="F113" s="52"/>
      <c r="G113" s="40"/>
    </row>
    <row r="114" spans="4:7">
      <c r="D114" s="52"/>
      <c r="F114" s="52"/>
      <c r="G114" s="40"/>
    </row>
    <row r="115" spans="4:7">
      <c r="D115" s="52"/>
      <c r="F115" s="52"/>
      <c r="G115" s="40"/>
    </row>
    <row r="116" spans="4:7">
      <c r="D116" s="52"/>
      <c r="F116" s="52"/>
      <c r="G116" s="40"/>
    </row>
    <row r="117" spans="4:7">
      <c r="D117" s="52"/>
      <c r="F117" s="52"/>
      <c r="G117" s="40"/>
    </row>
    <row r="118" spans="4:7">
      <c r="D118" s="52"/>
      <c r="F118" s="52"/>
      <c r="G118" s="40"/>
    </row>
    <row r="119" spans="4:7">
      <c r="D119" s="52"/>
      <c r="F119" s="52"/>
      <c r="G119" s="40"/>
    </row>
    <row r="120" spans="4:7">
      <c r="D120" s="52"/>
      <c r="F120" s="52"/>
      <c r="G120" s="40"/>
    </row>
    <row r="121" spans="4:7">
      <c r="D121" s="52"/>
      <c r="F121" s="52"/>
      <c r="G121" s="40"/>
    </row>
    <row r="122" spans="4:7">
      <c r="D122" s="52"/>
      <c r="F122" s="52"/>
      <c r="G122" s="40"/>
    </row>
    <row r="123" spans="4:7">
      <c r="D123" s="52"/>
      <c r="F123" s="52"/>
      <c r="G123" s="40"/>
    </row>
    <row r="124" spans="4:7">
      <c r="D124" s="52"/>
      <c r="F124" s="52"/>
      <c r="G124" s="40"/>
    </row>
    <row r="125" spans="4:7">
      <c r="D125" s="52"/>
      <c r="F125" s="52"/>
      <c r="G125" s="40"/>
    </row>
    <row r="126" spans="4:7">
      <c r="D126" s="52"/>
      <c r="F126" s="52"/>
      <c r="G126" s="40"/>
    </row>
    <row r="127" spans="4:7">
      <c r="D127" s="52"/>
      <c r="F127" s="52"/>
      <c r="G127" s="40"/>
    </row>
    <row r="128" spans="4:7">
      <c r="D128" s="52"/>
      <c r="F128" s="52"/>
      <c r="G128" s="40"/>
    </row>
    <row r="129" spans="4:7">
      <c r="D129" s="52"/>
      <c r="F129" s="52"/>
      <c r="G129" s="40"/>
    </row>
    <row r="130" spans="4:7">
      <c r="D130" s="52"/>
      <c r="F130" s="52"/>
      <c r="G130" s="40"/>
    </row>
    <row r="131" spans="4:7">
      <c r="D131" s="52"/>
      <c r="F131" s="52"/>
      <c r="G131" s="40"/>
    </row>
    <row r="132" spans="4:7">
      <c r="D132" s="52"/>
      <c r="F132" s="52"/>
      <c r="G132" s="40"/>
    </row>
    <row r="133" spans="4:7">
      <c r="D133" s="52"/>
      <c r="F133" s="52"/>
      <c r="G133" s="40"/>
    </row>
    <row r="134" spans="4:7">
      <c r="D134" s="52"/>
      <c r="F134" s="52"/>
      <c r="G134" s="40"/>
    </row>
    <row r="135" spans="4:7">
      <c r="D135" s="52"/>
      <c r="F135" s="52"/>
      <c r="G135" s="40"/>
    </row>
    <row r="136" spans="4:7">
      <c r="D136" s="52"/>
      <c r="F136" s="52"/>
      <c r="G136" s="40"/>
    </row>
    <row r="137" spans="4:7">
      <c r="D137" s="52"/>
      <c r="F137" s="52"/>
      <c r="G137" s="40"/>
    </row>
    <row r="138" spans="4:7">
      <c r="D138" s="52"/>
      <c r="F138" s="52"/>
      <c r="G138" s="40"/>
    </row>
    <row r="139" spans="4:7">
      <c r="D139" s="52"/>
      <c r="F139" s="52"/>
      <c r="G139" s="40"/>
    </row>
    <row r="140" spans="4:7">
      <c r="D140" s="52"/>
      <c r="F140" s="52"/>
      <c r="G140" s="40"/>
    </row>
    <row r="141" spans="4:7">
      <c r="D141" s="52"/>
      <c r="F141" s="52"/>
      <c r="G141" s="40"/>
    </row>
    <row r="142" spans="4:7">
      <c r="D142" s="52"/>
      <c r="F142" s="52"/>
      <c r="G142" s="40"/>
    </row>
    <row r="143" spans="4:7">
      <c r="D143" s="52"/>
      <c r="F143" s="52"/>
      <c r="G143" s="40"/>
    </row>
    <row r="144" spans="4:7">
      <c r="D144" s="52"/>
      <c r="F144" s="52"/>
      <c r="G144" s="40"/>
    </row>
    <row r="145" spans="4:7">
      <c r="D145" s="52"/>
      <c r="F145" s="52"/>
      <c r="G145" s="40"/>
    </row>
    <row r="146" spans="4:7">
      <c r="D146" s="52"/>
      <c r="F146" s="52"/>
      <c r="G146" s="40"/>
    </row>
    <row r="147" spans="4:7">
      <c r="D147" s="52"/>
      <c r="F147" s="52"/>
      <c r="G147" s="40"/>
    </row>
    <row r="148" spans="4:7">
      <c r="D148" s="52"/>
      <c r="F148" s="52"/>
      <c r="G148" s="40"/>
    </row>
    <row r="149" spans="4:7">
      <c r="D149" s="52"/>
      <c r="F149" s="52"/>
      <c r="G149" s="40"/>
    </row>
    <row r="150" spans="4:7">
      <c r="D150" s="52"/>
      <c r="F150" s="52"/>
      <c r="G150" s="40"/>
    </row>
    <row r="151" spans="4:7">
      <c r="D151" s="52"/>
    </row>
  </sheetData>
  <mergeCells count="1">
    <mergeCell ref="A15:F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carbon_from_0_bainite</vt:lpstr>
      <vt:lpstr>lattice parameter</vt:lpstr>
      <vt:lpstr>single austenite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MSM</dc:creator>
  <cp:lastModifiedBy>Guolei</cp:lastModifiedBy>
  <dcterms:created xsi:type="dcterms:W3CDTF">2007-02-16T19:20:43Z</dcterms:created>
  <dcterms:modified xsi:type="dcterms:W3CDTF">2017-02-02T14:52:48Z</dcterms:modified>
</cp:coreProperties>
</file>