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Dropbox\DESY\8182_analysis\8182_1200C_5min_490C_5min_DESY\"/>
    </mc:Choice>
  </mc:AlternateContent>
  <bookViews>
    <workbookView xWindow="0" yWindow="0" windowWidth="28800" windowHeight="12435" tabRatio="500"/>
  </bookViews>
  <sheets>
    <sheet name="carbon_from_0_bainite" sheetId="5" r:id="rId1"/>
    <sheet name="lattice parameter" sheetId="1" r:id="rId2"/>
    <sheet name="single austenite" sheetId="2" r:id="rId3"/>
    <sheet name="carbon_austenite_cooling" sheetId="3" r:id="rId4"/>
    <sheet name="carbon_austenite_cooling (2)" sheetId="4" r:id="rId5"/>
  </sheets>
  <definedNames>
    <definedName name="_xlnm._FilterDatabase" localSheetId="1" hidden="1">'lattice parameter'!$A$4:$D$21</definedName>
  </definedNames>
  <calcPr calcId="162913"/>
</workbook>
</file>

<file path=xl/calcChain.xml><?xml version="1.0" encoding="utf-8"?>
<calcChain xmlns="http://schemas.openxmlformats.org/spreadsheetml/2006/main"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5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O18" i="4" l="1"/>
  <c r="K18" i="4"/>
  <c r="L18" i="4" s="1"/>
  <c r="I18" i="4"/>
  <c r="J18" i="4" s="1"/>
  <c r="B18" i="4"/>
  <c r="O17" i="4"/>
  <c r="K17" i="4"/>
  <c r="L17" i="4" s="1"/>
  <c r="I17" i="4"/>
  <c r="J17" i="4" s="1"/>
  <c r="B17" i="4"/>
  <c r="O16" i="4"/>
  <c r="K16" i="4"/>
  <c r="L16" i="4" s="1"/>
  <c r="I16" i="4"/>
  <c r="J16" i="4" s="1"/>
  <c r="B16" i="4"/>
  <c r="O15" i="4"/>
  <c r="K15" i="4"/>
  <c r="L15" i="4" s="1"/>
  <c r="I15" i="4"/>
  <c r="J15" i="4" s="1"/>
  <c r="B15" i="4"/>
  <c r="O14" i="4"/>
  <c r="K14" i="4"/>
  <c r="L14" i="4" s="1"/>
  <c r="I14" i="4"/>
  <c r="J14" i="4" s="1"/>
  <c r="B14" i="4"/>
  <c r="O13" i="4"/>
  <c r="K13" i="4"/>
  <c r="L13" i="4" s="1"/>
  <c r="I13" i="4"/>
  <c r="J13" i="4" s="1"/>
  <c r="N13" i="4" s="1"/>
  <c r="P13" i="4" s="1"/>
  <c r="B13" i="4"/>
  <c r="O12" i="4"/>
  <c r="K12" i="4"/>
  <c r="L12" i="4" s="1"/>
  <c r="I12" i="4"/>
  <c r="J12" i="4" s="1"/>
  <c r="N12" i="4" s="1"/>
  <c r="P12" i="4" s="1"/>
  <c r="B12" i="4"/>
  <c r="O11" i="4"/>
  <c r="K11" i="4"/>
  <c r="L11" i="4" s="1"/>
  <c r="I11" i="4"/>
  <c r="J11" i="4" s="1"/>
  <c r="N11" i="4" s="1"/>
  <c r="P11" i="4" s="1"/>
  <c r="O10" i="4"/>
  <c r="K10" i="4"/>
  <c r="L10" i="4" s="1"/>
  <c r="I10" i="4"/>
  <c r="J10" i="4" s="1"/>
  <c r="N10" i="4" s="1"/>
  <c r="P10" i="4" s="1"/>
  <c r="B13" i="3"/>
  <c r="B14" i="3"/>
  <c r="B15" i="3"/>
  <c r="B16" i="3"/>
  <c r="B17" i="3"/>
  <c r="B18" i="3"/>
  <c r="B12" i="3"/>
  <c r="N15" i="4" l="1"/>
  <c r="P15" i="4" s="1"/>
  <c r="N14" i="4"/>
  <c r="P14" i="4" s="1"/>
  <c r="N16" i="4"/>
  <c r="P16" i="4" s="1"/>
  <c r="N18" i="4"/>
  <c r="P18" i="4" s="1"/>
  <c r="N17" i="4"/>
  <c r="P17" i="4" s="1"/>
  <c r="O18" i="3" l="1"/>
  <c r="K18" i="3"/>
  <c r="L18" i="3" s="1"/>
  <c r="I18" i="3"/>
  <c r="J18" i="3" s="1"/>
  <c r="O17" i="3"/>
  <c r="K17" i="3"/>
  <c r="L17" i="3" s="1"/>
  <c r="I17" i="3"/>
  <c r="J17" i="3" s="1"/>
  <c r="N17" i="3" s="1"/>
  <c r="P17" i="3" s="1"/>
  <c r="O16" i="3"/>
  <c r="K16" i="3"/>
  <c r="L16" i="3" s="1"/>
  <c r="I16" i="3"/>
  <c r="J16" i="3" s="1"/>
  <c r="O15" i="3"/>
  <c r="K15" i="3"/>
  <c r="L15" i="3" s="1"/>
  <c r="I15" i="3"/>
  <c r="J15" i="3" s="1"/>
  <c r="O14" i="3"/>
  <c r="K14" i="3"/>
  <c r="L14" i="3" s="1"/>
  <c r="I14" i="3"/>
  <c r="J14" i="3" s="1"/>
  <c r="O13" i="3"/>
  <c r="K13" i="3"/>
  <c r="L13" i="3" s="1"/>
  <c r="I13" i="3"/>
  <c r="J13" i="3" s="1"/>
  <c r="O12" i="3"/>
  <c r="K12" i="3"/>
  <c r="L12" i="3" s="1"/>
  <c r="I12" i="3"/>
  <c r="J12" i="3" s="1"/>
  <c r="O11" i="3"/>
  <c r="K11" i="3"/>
  <c r="L11" i="3" s="1"/>
  <c r="I11" i="3"/>
  <c r="J11" i="3" s="1"/>
  <c r="O10" i="3"/>
  <c r="K10" i="3"/>
  <c r="L10" i="3" s="1"/>
  <c r="I10" i="3"/>
  <c r="J10" i="3" s="1"/>
  <c r="N13" i="3" l="1"/>
  <c r="P13" i="3" s="1"/>
  <c r="N18" i="3"/>
  <c r="P18" i="3" s="1"/>
  <c r="N14" i="3"/>
  <c r="P14" i="3" s="1"/>
  <c r="N10" i="3"/>
  <c r="P10" i="3" s="1"/>
  <c r="N12" i="3"/>
  <c r="P12" i="3" s="1"/>
  <c r="N15" i="3"/>
  <c r="P15" i="3" s="1"/>
  <c r="N16" i="3"/>
  <c r="P16" i="3" s="1"/>
  <c r="N11" i="3"/>
  <c r="P11" i="3" s="1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17" i="2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17" i="2" l="1"/>
  <c r="F17" i="2" s="1"/>
  <c r="E18" i="2"/>
  <c r="F18" i="2" s="1"/>
  <c r="C10" i="2"/>
  <c r="F29" i="1"/>
  <c r="D17" i="2" l="1"/>
  <c r="H17" i="2" s="1"/>
  <c r="D21" i="2"/>
  <c r="H21" i="2" s="1"/>
  <c r="D25" i="2"/>
  <c r="H25" i="2" s="1"/>
  <c r="D29" i="2"/>
  <c r="H29" i="2" s="1"/>
  <c r="D33" i="2"/>
  <c r="H33" i="2" s="1"/>
  <c r="D24" i="2"/>
  <c r="H24" i="2" s="1"/>
  <c r="D22" i="2"/>
  <c r="H22" i="2" s="1"/>
  <c r="D26" i="2"/>
  <c r="H26" i="2" s="1"/>
  <c r="D30" i="2"/>
  <c r="H30" i="2" s="1"/>
  <c r="D20" i="2"/>
  <c r="H20" i="2" s="1"/>
  <c r="D28" i="2"/>
  <c r="H28" i="2" s="1"/>
  <c r="D19" i="2"/>
  <c r="H19" i="2" s="1"/>
  <c r="D23" i="2"/>
  <c r="H23" i="2" s="1"/>
  <c r="D27" i="2"/>
  <c r="H27" i="2" s="1"/>
  <c r="D31" i="2"/>
  <c r="H31" i="2" s="1"/>
  <c r="D32" i="2"/>
  <c r="H32" i="2" s="1"/>
  <c r="D18" i="2"/>
  <c r="H18" i="2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 s="1"/>
</calcChain>
</file>

<file path=xl/sharedStrings.xml><?xml version="1.0" encoding="utf-8"?>
<sst xmlns="http://schemas.openxmlformats.org/spreadsheetml/2006/main" count="92" uniqueCount="55">
  <si>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</si>
  <si>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</si>
  <si>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</si>
  <si>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</si>
  <si>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</si>
  <si>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</si>
  <si>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</si>
  <si>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</si>
  <si>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</si>
  <si>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</si>
  <si>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</si>
  <si>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</si>
  <si>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</si>
  <si>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</si>
  <si>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</si>
  <si>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</si>
  <si>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</si>
  <si>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</si>
  <si>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</si>
  <si>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</si>
  <si>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</si>
  <si>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</si>
  <si>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</si>
  <si>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</si>
  <si>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</si>
  <si>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</si>
  <si>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</si>
  <si>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</si>
  <si>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</si>
  <si>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</si>
  <si>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</si>
  <si>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</si>
  <si>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</si>
  <si>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</si>
  <si>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</si>
  <si>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Calculation</t>
  </si>
  <si>
    <t>Measurement</t>
  </si>
  <si>
    <r>
      <t xml:space="preserve">a_γ at RT without Carbon / </t>
    </r>
    <r>
      <rPr>
        <sz val="10"/>
        <rFont val="Calibri"/>
        <family val="2"/>
      </rPr>
      <t xml:space="preserve">Å </t>
    </r>
  </si>
  <si>
    <t>a_γ at T</t>
  </si>
  <si>
    <t xml:space="preserve">Measured a_γ / Å </t>
  </si>
  <si>
    <t>Carbon /wt%</t>
  </si>
  <si>
    <t xml:space="preserve">Measured a_γ extrapolated to RT / Å </t>
  </si>
  <si>
    <t>average carbon /wt%</t>
  </si>
  <si>
    <t>Error in a_γ / Å</t>
  </si>
  <si>
    <t>Error in Carbon /wt%</t>
  </si>
  <si>
    <t>Isothermal time /s</t>
  </si>
  <si>
    <t>time/s</t>
  </si>
  <si>
    <r>
      <t xml:space="preserve">a_γ_0 at RT without Carbon / </t>
    </r>
    <r>
      <rPr>
        <b/>
        <sz val="10"/>
        <rFont val="Calibri"/>
        <family val="2"/>
      </rPr>
      <t xml:space="preserve">Å </t>
    </r>
  </si>
  <si>
    <t>real time/s</t>
  </si>
  <si>
    <t>austenite volume fraction</t>
  </si>
  <si>
    <t>ferrite volume fraction</t>
  </si>
  <si>
    <t>Error ferrite volume</t>
  </si>
  <si>
    <t>a_γ_0 at T  / Å</t>
  </si>
  <si>
    <t>C_γ * V_γ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</si>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</sst>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7">
    <font>
      <sz val="10"/>
      <name val="Verdana"/>
      <family val="2"/>
    </font>
    <font>
      <b/>
      <sz val="10"/>
      <name val="Verdana"/>
      <family val="2"/>
    </font>
    <font>
      <sz val="8"/>
      <name val="돋움"/>
      <family val="3"/>
    </font>
    <font>
      <sz val="10"/>
      <name val="Calibri"/>
      <family val="2"/>
    </font>
    <font>
      <b/>
      <sz val="14"/>
      <name val="Verdana"/>
      <family val="2"/>
    </font>
    <font>
      <b/>
      <sz val="10"/>
      <name val="Calibr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1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9" fontId="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 applyAlignment="1">
      <alignment vertical="center"/>
    </xf>
    <xf numFmtId="165" fontId="0" fillId="3" borderId="0" xfId="0" applyNumberFormat="1" applyFont="1" applyFill="1" applyAlignment="1">
      <alignment vertical="center"/>
    </xf>
    <xf numFmtId="164" fontId="0" fillId="0" borderId="0" xfId="0" applyNumberFormat="1" applyFont="1" applyAlignment="1">
      <alignment vertical="center"/>
    </xf>
    <xf numFmtId="2" fontId="0" fillId="4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2" fontId="0" fillId="2" borderId="0" xfId="0" applyNumberFormat="1" applyFont="1" applyFill="1" applyAlignment="1">
      <alignment vertical="center"/>
    </xf>
    <xf numFmtId="164" fontId="0" fillId="0" borderId="0" xfId="0" quotePrefix="1" applyNumberFormat="1" applyFont="1" applyAlignment="1">
      <alignment vertical="center"/>
    </xf>
    <xf numFmtId="167" fontId="0" fillId="4" borderId="0" xfId="0" applyNumberFormat="1" applyFont="1" applyFill="1" applyAlignment="1">
      <alignment vertical="center"/>
    </xf>
    <xf numFmtId="167" fontId="0" fillId="0" borderId="0" xfId="0" applyNumberFormat="1" applyFont="1" applyAlignment="1">
      <alignment vertical="center"/>
    </xf>
    <xf numFmtId="165" fontId="0" fillId="2" borderId="0" xfId="0" applyNumberFormat="1" applyFont="1" applyFill="1" applyAlignment="1">
      <alignment vertical="center"/>
    </xf>
    <xf numFmtId="164" fontId="0" fillId="2" borderId="0" xfId="0" quotePrefix="1" applyNumberFormat="1" applyFont="1" applyFill="1" applyAlignment="1">
      <alignment vertical="center"/>
    </xf>
    <xf numFmtId="165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166" fontId="0" fillId="2" borderId="0" xfId="0" applyNumberFormat="1" applyFont="1" applyFill="1" applyAlignment="1">
      <alignment vertical="center"/>
    </xf>
    <xf numFmtId="165" fontId="0" fillId="0" borderId="0" xfId="0" applyNumberFormat="1" applyFont="1" applyFill="1" applyAlignment="1">
      <alignment vertical="center"/>
    </xf>
    <xf numFmtId="0" fontId="0" fillId="5" borderId="0" xfId="0" applyFont="1" applyFill="1" applyAlignment="1">
      <alignment vertical="center"/>
    </xf>
    <xf numFmtId="165" fontId="0" fillId="5" borderId="0" xfId="0" applyNumberFormat="1" applyFont="1" applyFill="1" applyAlignment="1">
      <alignment vertical="center"/>
    </xf>
    <xf numFmtId="2" fontId="0" fillId="5" borderId="0" xfId="0" applyNumberFormat="1" applyFont="1" applyFill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0" borderId="0" xfId="0" applyFont="1" applyFill="1" applyAlignment="1">
      <alignment vertical="center"/>
    </xf>
    <xf numFmtId="2" fontId="0" fillId="0" borderId="0" xfId="0" applyNumberFormat="1" applyFont="1" applyFill="1" applyAlignment="1">
      <alignment vertical="center"/>
    </xf>
    <xf numFmtId="0" fontId="0" fillId="3" borderId="0" xfId="0" applyFont="1" applyFill="1" applyAlignment="1">
      <alignment vertical="center"/>
    </xf>
    <xf numFmtId="2" fontId="0" fillId="3" borderId="0" xfId="0" applyNumberFormat="1" applyFont="1" applyFill="1" applyAlignment="1">
      <alignment vertical="center"/>
    </xf>
    <xf numFmtId="11" fontId="0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center"/>
    </xf>
    <xf numFmtId="0" fontId="0" fillId="0" borderId="0" xfId="0" applyNumberFormat="1"/>
    <xf numFmtId="0" fontId="0" fillId="6" borderId="4" xfId="0" applyFill="1" applyBorder="1" applyAlignment="1">
      <alignment vertical="center"/>
    </xf>
    <xf numFmtId="11" fontId="0" fillId="6" borderId="4" xfId="0" applyNumberFormat="1" applyFill="1" applyBorder="1" applyAlignment="1">
      <alignment vertical="center"/>
    </xf>
    <xf numFmtId="0" fontId="0" fillId="0" borderId="7" xfId="0" applyBorder="1"/>
    <xf numFmtId="0" fontId="0" fillId="0" borderId="11" xfId="0" applyBorder="1" applyAlignment="1">
      <alignment vertical="center"/>
    </xf>
    <xf numFmtId="0" fontId="0" fillId="0" borderId="7" xfId="0" applyNumberFormat="1" applyBorder="1" applyAlignment="1">
      <alignment vertical="center"/>
    </xf>
    <xf numFmtId="0" fontId="0" fillId="0" borderId="0" xfId="0" applyNumberFormat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7" borderId="0" xfId="0" applyFill="1"/>
    <xf numFmtId="0" fontId="0" fillId="7" borderId="10" xfId="0" applyFill="1" applyBorder="1"/>
    <xf numFmtId="11" fontId="0" fillId="7" borderId="10" xfId="0" applyNumberFormat="1" applyFill="1" applyBorder="1"/>
    <xf numFmtId="169" fontId="0" fillId="0" borderId="0" xfId="0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11" fontId="0" fillId="0" borderId="5" xfId="0" applyNumberFormat="1" applyBorder="1" applyAlignment="1">
      <alignment vertical="center"/>
    </xf>
    <xf numFmtId="0" fontId="6" fillId="7" borderId="0" xfId="0" applyFont="1" applyFill="1"/>
    <xf numFmtId="0" fontId="1" fillId="0" borderId="0" xfId="0" applyFont="1" applyBorder="1" applyAlignment="1">
      <alignment vertical="center"/>
    </xf>
    <xf numFmtId="0" fontId="0" fillId="6" borderId="0" xfId="0" applyFill="1" applyBorder="1" applyAlignment="1">
      <alignment vertical="center"/>
    </xf>
    <xf numFmtId="11" fontId="0" fillId="6" borderId="0" xfId="0" applyNumberForma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carbon_austenite_cooling!$N$9</c:f>
              <c:strCache>
                <c:ptCount val="1"/>
                <c:pt idx="0">
                  <c:v>average carbon /wt%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carbon_austenite_cooling!$M$10:$M$18</c:f>
              <c:numCache>
                <c:formatCode>General</c:formatCode>
                <c:ptCount val="9"/>
                <c:pt idx="0">
                  <c:v>3.1840105E-2</c:v>
                </c:pt>
                <c:pt idx="1">
                  <c:v>6.4181749999999996E-2</c:v>
                </c:pt>
                <c:pt idx="2">
                  <c:v>0.13238428999999999</c:v>
                </c:pt>
                <c:pt idx="3">
                  <c:v>0.20277254</c:v>
                </c:pt>
                <c:pt idx="4">
                  <c:v>0.30753072999999997</c:v>
                </c:pt>
                <c:pt idx="5">
                  <c:v>0.39335579999999998</c:v>
                </c:pt>
                <c:pt idx="6">
                  <c:v>0.50456559999999995</c:v>
                </c:pt>
                <c:pt idx="7">
                  <c:v>0.61394709999999997</c:v>
                </c:pt>
                <c:pt idx="8">
                  <c:v>0.7072562</c:v>
                </c:pt>
              </c:numCache>
            </c:numRef>
          </c:xVal>
          <c:yVal>
            <c:numRef>
              <c:f>carbon_austenite_cooling!$N$10:$N$18</c:f>
              <c:numCache>
                <c:formatCode>General</c:formatCode>
                <c:ptCount val="9"/>
                <c:pt idx="0">
                  <c:v>0.1228219878264202</c:v>
                </c:pt>
                <c:pt idx="1">
                  <c:v>0.12988146849066212</c:v>
                </c:pt>
                <c:pt idx="2">
                  <c:v>0.41769480517919311</c:v>
                </c:pt>
                <c:pt idx="3">
                  <c:v>0.43040677155098572</c:v>
                </c:pt>
                <c:pt idx="4">
                  <c:v>0.42928139960024703</c:v>
                </c:pt>
                <c:pt idx="5">
                  <c:v>0.42698714295775664</c:v>
                </c:pt>
                <c:pt idx="6">
                  <c:v>0.42975478893319929</c:v>
                </c:pt>
                <c:pt idx="7">
                  <c:v>0.42559544426767565</c:v>
                </c:pt>
                <c:pt idx="8">
                  <c:v>0.46758134154891512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EC-4CB4-95FE-1D55CAAA6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53696"/>
        <c:axId val="169757024"/>
      </c:scatterChart>
      <c:valAx>
        <c:axId val="16975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bainite+marteniste</a:t>
                </a:r>
                <a:r>
                  <a:rPr lang="en-GB" sz="1200" baseline="0"/>
                  <a:t> volume fraction</a:t>
                </a:r>
                <a:endParaRPr lang="en-GB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57024"/>
        <c:crosses val="autoZero"/>
        <c:crossBetween val="midCat"/>
      </c:valAx>
      <c:valAx>
        <c:axId val="16975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Carbon in austenite / wt%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5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'carbon_austenite_cooling (2)'!$N$9</c:f>
              <c:strCache>
                <c:ptCount val="1"/>
                <c:pt idx="0">
                  <c:v>average carbon /wt%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'carbon_austenite_cooling (2)'!$M$10:$M$18</c:f>
              <c:numCache>
                <c:formatCode>General</c:formatCode>
                <c:ptCount val="9"/>
                <c:pt idx="0">
                  <c:v>3.1840105E-2</c:v>
                </c:pt>
                <c:pt idx="1">
                  <c:v>6.4181749999999996E-2</c:v>
                </c:pt>
                <c:pt idx="2">
                  <c:v>0.13238428999999999</c:v>
                </c:pt>
                <c:pt idx="3">
                  <c:v>0.20277254</c:v>
                </c:pt>
                <c:pt idx="4">
                  <c:v>0.30753072999999997</c:v>
                </c:pt>
                <c:pt idx="5">
                  <c:v>0.39335579999999998</c:v>
                </c:pt>
                <c:pt idx="6">
                  <c:v>0.50456559999999995</c:v>
                </c:pt>
                <c:pt idx="7">
                  <c:v>0.61394709999999997</c:v>
                </c:pt>
                <c:pt idx="8">
                  <c:v>0.7072562</c:v>
                </c:pt>
              </c:numCache>
            </c:numRef>
          </c:xVal>
          <c:yVal>
            <c:numRef>
              <c:f>'carbon_austenite_cooling (2)'!$N$10:$N$18</c:f>
              <c:numCache>
                <c:formatCode>General</c:formatCode>
                <c:ptCount val="9"/>
                <c:pt idx="0">
                  <c:v>0.1228219878264202</c:v>
                </c:pt>
                <c:pt idx="1">
                  <c:v>0.12988146849066212</c:v>
                </c:pt>
                <c:pt idx="2">
                  <c:v>0.1700523777755546</c:v>
                </c:pt>
                <c:pt idx="3">
                  <c:v>0.18278962875340593</c:v>
                </c:pt>
                <c:pt idx="4">
                  <c:v>0.18168809214812892</c:v>
                </c:pt>
                <c:pt idx="5">
                  <c:v>0.1794240703177537</c:v>
                </c:pt>
                <c:pt idx="6">
                  <c:v>0.18225010325078161</c:v>
                </c:pt>
                <c:pt idx="7">
                  <c:v>0.17823698932464743</c:v>
                </c:pt>
                <c:pt idx="8">
                  <c:v>0.22035988476345941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DB-4648-984D-4D157192F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753696"/>
        <c:axId val="169757024"/>
      </c:scatterChart>
      <c:valAx>
        <c:axId val="16975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bainite+marteniste</a:t>
                </a:r>
                <a:r>
                  <a:rPr lang="en-GB" sz="1200" baseline="0"/>
                  <a:t> volume fraction</a:t>
                </a:r>
                <a:endParaRPr lang="en-GB" sz="12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57024"/>
        <c:crosses val="autoZero"/>
        <c:crossBetween val="midCat"/>
      </c:valAx>
      <c:valAx>
        <c:axId val="16975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Carbon in austenite / wt%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75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428625</xdr:colOff>
      <xdr:row>2</xdr:row>
      <xdr:rowOff>123825</xdr:rowOff>
    </xdr:from>
    <xdr:to>
      <xdr:col>18</xdr:col>
      <xdr:colOff>514350</xdr:colOff>
      <xdr:row>11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8</xdr:row>
      <xdr:rowOff>200025</xdr:rowOff>
    </xdr:from>
    <xdr:to>
      <xdr:col>11</xdr:col>
      <xdr:colOff>0</xdr:colOff>
      <xdr:row>16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39"/>
  <sheetViews>
    <sheetView tabSelected="1" zoomScaleNormal="100" workbookViewId="0">
      <selection activeCell="D8" sqref="D8"/>
    </sheetView>
  </sheetViews>
  <sheetFormatPr defaultRowHeight="12.75"/>
  <cols>
    <col min="1" max="1" width="10.25" customWidth="1"/>
    <col min="2" max="3" width="9.625" style="2" customWidth="1"/>
    <col min="4" max="4" width="11.875" style="2" bestFit="1" customWidth="1"/>
  </cols>
  <sheetData>
    <row r="2" spans="1:8" ht="13.5" thickBot="1">
      <c r="A2" s="14"/>
      <c r="B2" s="14"/>
      <c r="C2" s="14"/>
      <c r="D2" s="14"/>
    </row>
    <row r="3" spans="1:8" ht="18.75" thickTop="1">
      <c r="A3" s="73" t="s">
        <v>36</v>
      </c>
      <c r="B3" s="73"/>
      <c r="C3" s="73"/>
      <c r="D3" s="73"/>
    </row>
    <row r="4" spans="1:8" ht="45.75" customHeight="1">
      <c r="A4" s="22" t="s">
        <v>45</v>
      </c>
      <c r="B4" s="16" t="s">
        <v>39</v>
      </c>
      <c r="C4" s="16" t="s">
        <v>43</v>
      </c>
      <c r="D4" s="18" t="s">
        <v>40</v>
      </c>
      <c r="E4" s="16" t="s">
        <v>44</v>
      </c>
    </row>
    <row r="5" spans="1:8">
      <c r="A5">
        <v>6.5205700000000206</v>
      </c>
      <c r="B5" s="2">
        <v>3.6228213</v>
      </c>
      <c r="C5" s="17">
        <v>4.7111567000000001E-5</v>
      </c>
      <c r="D5" s="19">
        <f>(B5-$B$5)/0.033+0.22</f>
        <v>0.22</v>
      </c>
      <c r="E5" s="1">
        <f t="shared" ref="E5:E21" si="0">C5/0.033</f>
        <v>1.4276232424242424E-3</v>
      </c>
      <c r="G5" s="1"/>
      <c r="H5" s="1"/>
    </row>
    <row r="6" spans="1:8">
      <c r="A6">
        <v>16.519570000000044</v>
      </c>
      <c r="B6" s="2">
        <v>3.6228227999999998</v>
      </c>
      <c r="C6" s="17">
        <v>5.1309284999999999E-5</v>
      </c>
      <c r="D6" s="19">
        <f t="shared" ref="D6:D21" si="1">(B6-$B$5)/0.033+0.22</f>
        <v>0.22004545454544744</v>
      </c>
      <c r="E6" s="1">
        <f t="shared" si="0"/>
        <v>1.5548268181818181E-3</v>
      </c>
      <c r="G6" s="1"/>
      <c r="H6" s="1"/>
    </row>
    <row r="7" spans="1:8">
      <c r="A7">
        <v>26.519570000000044</v>
      </c>
      <c r="B7" s="2">
        <v>3.6227654999999999</v>
      </c>
      <c r="C7" s="17">
        <v>5.6124583000000001E-5</v>
      </c>
      <c r="D7" s="19">
        <f t="shared" si="1"/>
        <v>0.21830909090908601</v>
      </c>
      <c r="E7" s="1">
        <f t="shared" si="0"/>
        <v>1.7007449393939393E-3</v>
      </c>
      <c r="G7" s="1"/>
      <c r="H7" s="1"/>
    </row>
    <row r="8" spans="1:8">
      <c r="A8">
        <v>36.518570000000068</v>
      </c>
      <c r="B8" s="2">
        <v>3.6228720000000001</v>
      </c>
      <c r="C8" s="17">
        <v>5.5593907999999998E-5</v>
      </c>
      <c r="D8" s="19">
        <f t="shared" si="1"/>
        <v>0.22153636363636575</v>
      </c>
      <c r="E8" s="1">
        <f t="shared" si="0"/>
        <v>1.6846638787878787E-3</v>
      </c>
      <c r="G8" s="1"/>
      <c r="H8" s="1"/>
    </row>
    <row r="9" spans="1:8">
      <c r="A9">
        <v>46.534570000000031</v>
      </c>
      <c r="B9" s="2">
        <v>3.6230034999999998</v>
      </c>
      <c r="C9" s="17">
        <v>5.4567044999999998E-5</v>
      </c>
      <c r="D9" s="19">
        <f t="shared" si="1"/>
        <v>0.22552121212120604</v>
      </c>
      <c r="E9" s="1">
        <f t="shared" si="0"/>
        <v>1.653546818181818E-3</v>
      </c>
      <c r="G9" s="1"/>
      <c r="H9" s="1"/>
    </row>
    <row r="10" spans="1:8">
      <c r="A10">
        <v>66.533570000000054</v>
      </c>
      <c r="B10" s="2">
        <v>3.6231627</v>
      </c>
      <c r="C10" s="17">
        <v>5.1842456999999999E-5</v>
      </c>
      <c r="D10" s="19">
        <f t="shared" si="1"/>
        <v>0.2303454545454526</v>
      </c>
      <c r="E10" s="1">
        <f t="shared" si="0"/>
        <v>1.5709835454545454E-3</v>
      </c>
      <c r="G10" s="1"/>
      <c r="H10" s="1"/>
    </row>
    <row r="11" spans="1:8">
      <c r="A11">
        <v>86.532570000000078</v>
      </c>
      <c r="B11" s="2">
        <v>3.6232156999999998</v>
      </c>
      <c r="C11" s="17">
        <v>4.9861390000000003E-5</v>
      </c>
      <c r="D11" s="19">
        <f t="shared" si="1"/>
        <v>0.23195151515150894</v>
      </c>
      <c r="E11" s="1">
        <f t="shared" si="0"/>
        <v>1.510951212121212E-3</v>
      </c>
      <c r="G11" s="1"/>
      <c r="H11" s="1"/>
    </row>
    <row r="12" spans="1:8">
      <c r="A12">
        <v>106.53156999999999</v>
      </c>
      <c r="B12" s="2">
        <v>3.6232188000000001</v>
      </c>
      <c r="C12" s="17">
        <v>4.9532220000000001E-5</v>
      </c>
      <c r="D12" s="19">
        <f t="shared" si="1"/>
        <v>0.23204545454545608</v>
      </c>
      <c r="E12" s="1">
        <f t="shared" si="0"/>
        <v>1.5009763636363636E-3</v>
      </c>
      <c r="G12" s="1"/>
      <c r="H12" s="1"/>
    </row>
    <row r="13" spans="1:8">
      <c r="A13">
        <v>126.54657000000009</v>
      </c>
      <c r="B13" s="2">
        <v>3.6231952000000001</v>
      </c>
      <c r="C13" s="17">
        <v>4.8007750000000001E-5</v>
      </c>
      <c r="D13" s="19">
        <f t="shared" si="1"/>
        <v>0.23133030303030419</v>
      </c>
      <c r="E13" s="1">
        <f t="shared" si="0"/>
        <v>1.454780303030303E-3</v>
      </c>
      <c r="G13" s="1"/>
      <c r="H13" s="1"/>
    </row>
    <row r="14" spans="1:8">
      <c r="A14">
        <v>146.57657000000006</v>
      </c>
      <c r="B14" s="2">
        <v>3.6232085000000001</v>
      </c>
      <c r="C14" s="17">
        <v>4.7161742000000001E-5</v>
      </c>
      <c r="D14" s="19">
        <f t="shared" si="1"/>
        <v>0.23173333333333429</v>
      </c>
      <c r="E14" s="1">
        <f t="shared" si="0"/>
        <v>1.4291436969696969E-3</v>
      </c>
      <c r="G14" s="1"/>
      <c r="H14" s="1"/>
    </row>
    <row r="15" spans="1:8">
      <c r="A15">
        <v>166.5605700000001</v>
      </c>
      <c r="B15" s="2">
        <v>3.6232247000000002</v>
      </c>
      <c r="C15" s="17">
        <v>4.6926747000000001E-5</v>
      </c>
      <c r="D15" s="19">
        <f t="shared" si="1"/>
        <v>0.23222424242424741</v>
      </c>
      <c r="E15" s="1">
        <f t="shared" si="0"/>
        <v>1.4220226363636363E-3</v>
      </c>
      <c r="G15" s="1"/>
      <c r="H15" s="1"/>
    </row>
    <row r="16" spans="1:8">
      <c r="A16">
        <v>186.55957000000001</v>
      </c>
      <c r="B16" s="2">
        <v>3.623265</v>
      </c>
      <c r="C16" s="17">
        <v>4.7367914000000003E-5</v>
      </c>
      <c r="D16" s="19">
        <f t="shared" si="1"/>
        <v>0.2334454545454526</v>
      </c>
      <c r="E16" s="1">
        <f t="shared" si="0"/>
        <v>1.4353913333333334E-3</v>
      </c>
      <c r="G16" s="1"/>
      <c r="H16" s="1"/>
    </row>
    <row r="17" spans="1:8">
      <c r="A17">
        <v>206.55857000000003</v>
      </c>
      <c r="B17" s="2">
        <v>3.6232722000000002</v>
      </c>
      <c r="C17" s="17">
        <v>4.7265285999999998E-5</v>
      </c>
      <c r="D17" s="19">
        <f t="shared" si="1"/>
        <v>0.23366363636364068</v>
      </c>
      <c r="E17" s="1">
        <f t="shared" si="0"/>
        <v>1.4322813939393938E-3</v>
      </c>
      <c r="G17" s="1"/>
      <c r="H17" s="1"/>
    </row>
    <row r="18" spans="1:8">
      <c r="A18">
        <v>226.57357000000002</v>
      </c>
      <c r="B18" s="2">
        <v>3.6233276999999999</v>
      </c>
      <c r="C18" s="17">
        <v>4.7546329999999998E-5</v>
      </c>
      <c r="D18" s="19">
        <f t="shared" si="1"/>
        <v>0.23534545454545172</v>
      </c>
      <c r="E18" s="1">
        <f t="shared" si="0"/>
        <v>1.4407978787878786E-3</v>
      </c>
      <c r="G18" s="1"/>
      <c r="H18" s="1"/>
    </row>
    <row r="19" spans="1:8">
      <c r="A19">
        <v>246.57257000000004</v>
      </c>
      <c r="B19" s="2">
        <v>3.6233482000000001</v>
      </c>
      <c r="C19" s="17">
        <v>4.7914195999999998E-5</v>
      </c>
      <c r="D19" s="19">
        <f t="shared" si="1"/>
        <v>0.23596666666666993</v>
      </c>
      <c r="E19" s="1">
        <f t="shared" si="0"/>
        <v>1.4519453333333332E-3</v>
      </c>
      <c r="G19" s="1"/>
      <c r="H19" s="1"/>
    </row>
    <row r="20" spans="1:8">
      <c r="A20">
        <v>266.57257000000004</v>
      </c>
      <c r="B20" s="2">
        <v>3.6233930000000001</v>
      </c>
      <c r="C20" s="17">
        <v>4.7488586E-5</v>
      </c>
      <c r="D20" s="19">
        <f t="shared" si="1"/>
        <v>0.23732424242424435</v>
      </c>
      <c r="E20" s="1">
        <f t="shared" si="0"/>
        <v>1.4390480606060606E-3</v>
      </c>
      <c r="G20" s="1"/>
      <c r="H20" s="1"/>
    </row>
    <row r="21" spans="1:8">
      <c r="A21">
        <v>286.57157000000007</v>
      </c>
      <c r="B21" s="2">
        <v>3.6233968999999999</v>
      </c>
      <c r="C21" s="17">
        <v>4.7365225E-5</v>
      </c>
      <c r="D21" s="19">
        <f t="shared" si="1"/>
        <v>0.23744242424242118</v>
      </c>
      <c r="E21" s="1">
        <f t="shared" si="0"/>
        <v>1.4353098484848484E-3</v>
      </c>
      <c r="G21" s="1"/>
      <c r="H21" s="1"/>
    </row>
    <row r="22" spans="1:8">
      <c r="C22" s="17"/>
      <c r="D22" s="19"/>
      <c r="E22" s="1"/>
      <c r="G22" s="1"/>
      <c r="H22" s="1"/>
    </row>
    <row r="23" spans="1:8">
      <c r="C23" s="17"/>
      <c r="D23" s="19"/>
      <c r="E23" s="1"/>
      <c r="G23" s="1"/>
      <c r="H23" s="1"/>
    </row>
    <row r="24" spans="1:8">
      <c r="C24" s="17"/>
      <c r="D24" s="19"/>
      <c r="E24" s="1"/>
      <c r="G24" s="1"/>
      <c r="H24" s="1"/>
    </row>
    <row r="25" spans="1:8">
      <c r="C25" s="17"/>
      <c r="D25" s="19"/>
      <c r="E25" s="1"/>
      <c r="G25" s="1"/>
      <c r="H25" s="1"/>
    </row>
    <row r="26" spans="1:8">
      <c r="C26" s="17"/>
      <c r="D26" s="19"/>
      <c r="E26" s="1"/>
      <c r="G26" s="1"/>
      <c r="H26" s="1"/>
    </row>
    <row r="27" spans="1:8">
      <c r="C27" s="17"/>
      <c r="D27" s="19"/>
      <c r="E27" s="1"/>
      <c r="G27" s="1"/>
      <c r="H27" s="1"/>
    </row>
    <row r="28" spans="1:8">
      <c r="C28" s="17"/>
      <c r="D28" s="19"/>
      <c r="E28" s="1"/>
      <c r="G28" s="1"/>
      <c r="H28" s="1"/>
    </row>
    <row r="29" spans="1:8">
      <c r="C29" s="17"/>
      <c r="D29" s="19"/>
      <c r="E29" s="1"/>
      <c r="G29" s="1"/>
      <c r="H29" s="1"/>
    </row>
    <row r="30" spans="1:8">
      <c r="C30" s="17"/>
      <c r="D30" s="19"/>
      <c r="E30" s="1"/>
      <c r="G30" s="1"/>
      <c r="H30" s="1"/>
    </row>
    <row r="31" spans="1:8">
      <c r="C31" s="17"/>
      <c r="D31" s="19"/>
      <c r="E31" s="1"/>
      <c r="G31" s="1"/>
      <c r="H31" s="1"/>
    </row>
    <row r="32" spans="1:8">
      <c r="C32" s="17"/>
      <c r="D32" s="19"/>
      <c r="E32" s="1"/>
      <c r="G32" s="1"/>
      <c r="H32" s="1"/>
    </row>
    <row r="33" spans="3:8">
      <c r="C33" s="17"/>
      <c r="D33" s="19"/>
      <c r="E33" s="1"/>
      <c r="G33" s="1"/>
      <c r="H33" s="1"/>
    </row>
    <row r="34" spans="3:8">
      <c r="C34" s="17"/>
      <c r="D34" s="19"/>
      <c r="E34" s="1"/>
      <c r="G34" s="1"/>
      <c r="H34" s="1"/>
    </row>
    <row r="35" spans="3:8">
      <c r="C35" s="17"/>
      <c r="D35" s="19"/>
      <c r="E35" s="1"/>
      <c r="H35" s="1"/>
    </row>
    <row r="36" spans="3:8">
      <c r="C36" s="17"/>
      <c r="D36" s="19"/>
      <c r="E36" s="1"/>
      <c r="H36" s="1"/>
    </row>
    <row r="37" spans="3:8">
      <c r="C37" s="17"/>
      <c r="D37" s="19"/>
      <c r="E37" s="1"/>
      <c r="H37" s="1"/>
    </row>
    <row r="38" spans="3:8">
      <c r="C38" s="17"/>
      <c r="D38" s="19"/>
      <c r="E38" s="1"/>
      <c r="H38" s="1"/>
    </row>
    <row r="39" spans="3:8">
      <c r="C39" s="17"/>
      <c r="D39" s="19"/>
      <c r="E39" s="1"/>
      <c r="H39" s="1"/>
    </row>
    <row r="40" spans="3:8">
      <c r="C40" s="17"/>
      <c r="D40" s="19"/>
      <c r="E40" s="1"/>
      <c r="H40" s="1"/>
    </row>
    <row r="41" spans="3:8">
      <c r="C41" s="17"/>
      <c r="D41" s="19"/>
      <c r="E41" s="1"/>
      <c r="H41" s="1"/>
    </row>
    <row r="42" spans="3:8">
      <c r="C42" s="17"/>
      <c r="D42" s="19"/>
      <c r="E42" s="1"/>
    </row>
    <row r="43" spans="3:8">
      <c r="C43" s="17"/>
      <c r="D43" s="19"/>
      <c r="E43" s="1"/>
    </row>
    <row r="44" spans="3:8">
      <c r="C44" s="17"/>
      <c r="D44" s="19"/>
      <c r="E44" s="1"/>
    </row>
    <row r="45" spans="3:8">
      <c r="C45" s="17"/>
      <c r="D45" s="19"/>
      <c r="E45" s="1"/>
    </row>
    <row r="46" spans="3:8">
      <c r="C46" s="17"/>
      <c r="D46" s="19"/>
      <c r="E46" s="1"/>
    </row>
    <row r="47" spans="3:8">
      <c r="C47" s="17"/>
      <c r="D47" s="19"/>
      <c r="E47" s="1"/>
    </row>
    <row r="48" spans="3:8">
      <c r="D48" s="19"/>
    </row>
    <row r="49" spans="1:12">
      <c r="D49" s="19"/>
    </row>
    <row r="50" spans="1:12">
      <c r="D50" s="19"/>
    </row>
    <row r="51" spans="1:12">
      <c r="D51" s="19"/>
    </row>
    <row r="52" spans="1:12">
      <c r="D52" s="19"/>
    </row>
    <row r="53" spans="1:12" s="2" customFormat="1">
      <c r="A53"/>
      <c r="D53" s="19"/>
      <c r="E53"/>
      <c r="F53"/>
      <c r="G53"/>
      <c r="H53"/>
      <c r="I53"/>
      <c r="J53"/>
      <c r="K53"/>
      <c r="L53"/>
    </row>
    <row r="54" spans="1:12" s="2" customFormat="1">
      <c r="A54"/>
      <c r="D54" s="19"/>
      <c r="E54"/>
      <c r="F54"/>
      <c r="G54"/>
      <c r="H54"/>
      <c r="I54"/>
      <c r="J54"/>
      <c r="K54"/>
      <c r="L54"/>
    </row>
    <row r="55" spans="1:12" s="2" customFormat="1">
      <c r="A55"/>
      <c r="D55" s="19"/>
      <c r="E55"/>
      <c r="F55"/>
      <c r="G55"/>
      <c r="H55"/>
      <c r="I55"/>
      <c r="J55"/>
      <c r="K55"/>
      <c r="L55"/>
    </row>
    <row r="56" spans="1:12" s="2" customFormat="1">
      <c r="A56"/>
      <c r="D56" s="19"/>
      <c r="E56"/>
      <c r="F56"/>
      <c r="G56"/>
      <c r="H56"/>
      <c r="I56"/>
      <c r="J56"/>
      <c r="K56"/>
      <c r="L56"/>
    </row>
    <row r="57" spans="1:12" s="2" customFormat="1">
      <c r="A57"/>
      <c r="D57" s="19"/>
      <c r="E57"/>
      <c r="F57"/>
      <c r="G57"/>
      <c r="H57"/>
      <c r="I57"/>
      <c r="J57"/>
      <c r="K57"/>
      <c r="L57"/>
    </row>
    <row r="58" spans="1:12" s="2" customFormat="1">
      <c r="A58"/>
      <c r="D58" s="19"/>
      <c r="E58"/>
      <c r="F58"/>
      <c r="G58"/>
      <c r="H58"/>
      <c r="I58"/>
      <c r="J58"/>
      <c r="K58"/>
      <c r="L58"/>
    </row>
    <row r="59" spans="1:12" s="2" customFormat="1">
      <c r="A59"/>
      <c r="D59" s="19"/>
      <c r="E59"/>
      <c r="F59"/>
      <c r="G59"/>
      <c r="H59"/>
      <c r="I59"/>
      <c r="J59"/>
      <c r="K59"/>
      <c r="L59"/>
    </row>
    <row r="60" spans="1:12" s="2" customFormat="1">
      <c r="A60"/>
      <c r="D60" s="19"/>
      <c r="E60"/>
      <c r="F60"/>
      <c r="G60"/>
      <c r="H60"/>
      <c r="I60"/>
      <c r="J60"/>
      <c r="K60"/>
      <c r="L60"/>
    </row>
    <row r="61" spans="1:12" s="2" customFormat="1">
      <c r="A61"/>
      <c r="D61" s="19"/>
      <c r="E61"/>
      <c r="F61"/>
      <c r="G61"/>
      <c r="H61"/>
      <c r="I61"/>
      <c r="J61"/>
      <c r="K61"/>
      <c r="L61"/>
    </row>
    <row r="62" spans="1:12" s="2" customFormat="1">
      <c r="A62"/>
      <c r="D62" s="19"/>
      <c r="E62"/>
      <c r="F62"/>
      <c r="G62"/>
      <c r="H62"/>
      <c r="I62"/>
      <c r="J62"/>
      <c r="K62"/>
      <c r="L62"/>
    </row>
    <row r="63" spans="1:12" s="2" customFormat="1">
      <c r="A63"/>
      <c r="D63" s="19"/>
      <c r="E63"/>
      <c r="F63"/>
      <c r="G63"/>
      <c r="H63"/>
      <c r="I63"/>
      <c r="J63"/>
      <c r="K63"/>
      <c r="L63"/>
    </row>
    <row r="64" spans="1:12" s="2" customFormat="1">
      <c r="A64"/>
      <c r="D64" s="19"/>
      <c r="E64"/>
      <c r="F64"/>
      <c r="G64"/>
      <c r="H64"/>
      <c r="I64"/>
      <c r="J64"/>
      <c r="K64"/>
      <c r="L64"/>
    </row>
    <row r="65" spans="1:12" s="2" customFormat="1">
      <c r="A65"/>
      <c r="D65" s="19"/>
      <c r="E65"/>
      <c r="F65"/>
      <c r="G65"/>
      <c r="H65"/>
      <c r="I65"/>
      <c r="J65"/>
      <c r="K65"/>
      <c r="L65"/>
    </row>
    <row r="66" spans="1:12" s="2" customFormat="1">
      <c r="A66"/>
      <c r="D66" s="19"/>
      <c r="E66"/>
      <c r="F66"/>
      <c r="G66"/>
      <c r="H66"/>
      <c r="I66"/>
      <c r="J66"/>
      <c r="K66"/>
      <c r="L66"/>
    </row>
    <row r="67" spans="1:12" s="2" customFormat="1">
      <c r="A67"/>
      <c r="D67" s="19"/>
      <c r="E67"/>
      <c r="F67"/>
      <c r="G67"/>
      <c r="H67"/>
      <c r="I67"/>
      <c r="J67"/>
      <c r="K67"/>
      <c r="L67"/>
    </row>
    <row r="68" spans="1:12" s="2" customFormat="1">
      <c r="A68"/>
      <c r="D68" s="19"/>
      <c r="E68"/>
      <c r="F68"/>
      <c r="G68"/>
      <c r="H68"/>
      <c r="I68"/>
      <c r="J68"/>
      <c r="K68"/>
      <c r="L68"/>
    </row>
    <row r="69" spans="1:12" s="2" customFormat="1">
      <c r="A69"/>
      <c r="D69" s="19"/>
      <c r="E69"/>
      <c r="F69"/>
      <c r="G69"/>
      <c r="H69"/>
      <c r="I69"/>
      <c r="J69"/>
      <c r="K69"/>
      <c r="L69"/>
    </row>
    <row r="70" spans="1:12" s="2" customFormat="1">
      <c r="A70"/>
      <c r="D70" s="19"/>
      <c r="E70"/>
      <c r="F70"/>
      <c r="G70"/>
      <c r="H70"/>
      <c r="I70"/>
      <c r="J70"/>
      <c r="K70"/>
      <c r="L70"/>
    </row>
    <row r="71" spans="1:12" s="2" customFormat="1">
      <c r="A71"/>
      <c r="D71" s="19"/>
      <c r="E71"/>
      <c r="F71"/>
      <c r="G71"/>
      <c r="H71"/>
      <c r="I71"/>
      <c r="J71"/>
      <c r="K71"/>
      <c r="L71"/>
    </row>
    <row r="72" spans="1:12" s="2" customFormat="1">
      <c r="A72"/>
      <c r="D72" s="19"/>
      <c r="E72"/>
      <c r="F72"/>
      <c r="G72"/>
      <c r="H72"/>
      <c r="I72"/>
      <c r="J72"/>
      <c r="K72"/>
      <c r="L72"/>
    </row>
    <row r="73" spans="1:12" s="2" customFormat="1">
      <c r="A73"/>
      <c r="D73" s="19"/>
      <c r="E73"/>
      <c r="F73"/>
      <c r="G73"/>
      <c r="H73"/>
      <c r="I73"/>
      <c r="J73"/>
      <c r="K73"/>
      <c r="L73"/>
    </row>
    <row r="74" spans="1:12" s="2" customFormat="1">
      <c r="A74"/>
      <c r="D74" s="19"/>
      <c r="E74"/>
      <c r="F74"/>
      <c r="G74"/>
      <c r="H74"/>
      <c r="I74"/>
      <c r="J74"/>
      <c r="K74"/>
      <c r="L74"/>
    </row>
    <row r="75" spans="1:12" s="2" customFormat="1">
      <c r="A75"/>
      <c r="D75" s="19"/>
      <c r="E75"/>
      <c r="F75"/>
      <c r="G75"/>
      <c r="H75"/>
      <c r="I75"/>
      <c r="J75"/>
      <c r="K75"/>
      <c r="L75"/>
    </row>
    <row r="76" spans="1:12" s="2" customFormat="1">
      <c r="A76"/>
      <c r="D76" s="19"/>
      <c r="E76"/>
      <c r="F76"/>
      <c r="G76"/>
      <c r="H76"/>
      <c r="I76"/>
      <c r="J76"/>
      <c r="K76"/>
      <c r="L76"/>
    </row>
    <row r="77" spans="1:12" s="2" customFormat="1">
      <c r="A77"/>
      <c r="D77" s="19"/>
      <c r="E77"/>
      <c r="F77"/>
      <c r="G77"/>
      <c r="H77"/>
      <c r="I77"/>
      <c r="J77"/>
      <c r="K77"/>
      <c r="L77"/>
    </row>
    <row r="78" spans="1:12" s="2" customFormat="1">
      <c r="A78"/>
      <c r="D78" s="19"/>
      <c r="E78"/>
      <c r="F78"/>
      <c r="G78"/>
      <c r="H78"/>
      <c r="I78"/>
      <c r="J78"/>
      <c r="K78"/>
      <c r="L78"/>
    </row>
    <row r="79" spans="1:12" s="2" customFormat="1">
      <c r="A79"/>
      <c r="D79" s="19"/>
      <c r="E79"/>
      <c r="F79"/>
      <c r="G79"/>
      <c r="H79"/>
      <c r="I79"/>
      <c r="J79"/>
      <c r="K79"/>
      <c r="L79"/>
    </row>
    <row r="80" spans="1:12" s="2" customFormat="1">
      <c r="A80"/>
      <c r="D80" s="19"/>
      <c r="E80"/>
      <c r="F80"/>
      <c r="G80"/>
      <c r="H80"/>
      <c r="I80"/>
      <c r="J80"/>
      <c r="K80"/>
      <c r="L80"/>
    </row>
    <row r="81" spans="1:12" s="2" customFormat="1">
      <c r="A81"/>
      <c r="D81" s="19"/>
      <c r="E81"/>
      <c r="F81"/>
      <c r="G81"/>
      <c r="H81"/>
      <c r="I81"/>
      <c r="J81"/>
      <c r="K81"/>
      <c r="L81"/>
    </row>
    <row r="82" spans="1:12" s="2" customFormat="1">
      <c r="A82"/>
      <c r="D82" s="19"/>
      <c r="E82"/>
      <c r="F82"/>
      <c r="G82"/>
      <c r="H82"/>
      <c r="I82"/>
      <c r="J82"/>
      <c r="K82"/>
      <c r="L82"/>
    </row>
    <row r="83" spans="1:12" s="2" customFormat="1">
      <c r="A83"/>
      <c r="D83" s="19"/>
      <c r="E83"/>
      <c r="F83"/>
      <c r="G83"/>
      <c r="H83"/>
      <c r="I83"/>
      <c r="J83"/>
      <c r="K83"/>
      <c r="L83"/>
    </row>
    <row r="84" spans="1:12" s="2" customFormat="1">
      <c r="A84"/>
      <c r="D84" s="19"/>
      <c r="E84"/>
      <c r="F84"/>
      <c r="G84"/>
      <c r="H84"/>
      <c r="I84"/>
      <c r="J84"/>
      <c r="K84"/>
      <c r="L84"/>
    </row>
    <row r="85" spans="1:12" s="2" customFormat="1">
      <c r="A85"/>
      <c r="D85" s="19"/>
      <c r="E85"/>
      <c r="F85"/>
      <c r="G85"/>
      <c r="H85"/>
      <c r="I85"/>
      <c r="J85"/>
      <c r="K85"/>
      <c r="L85"/>
    </row>
    <row r="86" spans="1:12" s="2" customFormat="1">
      <c r="A86"/>
      <c r="D86" s="19"/>
      <c r="E86"/>
      <c r="F86"/>
      <c r="G86"/>
      <c r="H86"/>
      <c r="I86"/>
      <c r="J86"/>
      <c r="K86"/>
      <c r="L86"/>
    </row>
    <row r="87" spans="1:12" s="2" customFormat="1">
      <c r="A87"/>
      <c r="D87" s="19"/>
      <c r="E87"/>
      <c r="F87"/>
      <c r="G87"/>
      <c r="H87"/>
      <c r="I87"/>
      <c r="J87"/>
      <c r="K87"/>
      <c r="L87"/>
    </row>
    <row r="88" spans="1:12" s="2" customFormat="1">
      <c r="A88"/>
      <c r="D88" s="19"/>
      <c r="E88"/>
      <c r="F88"/>
      <c r="G88"/>
      <c r="H88"/>
      <c r="I88"/>
      <c r="J88"/>
      <c r="K88"/>
      <c r="L88"/>
    </row>
    <row r="89" spans="1:12" s="2" customFormat="1">
      <c r="A89"/>
      <c r="D89" s="19"/>
      <c r="E89"/>
      <c r="F89"/>
      <c r="G89"/>
      <c r="H89"/>
      <c r="I89"/>
      <c r="J89"/>
      <c r="K89"/>
      <c r="L89"/>
    </row>
    <row r="90" spans="1:12" s="2" customFormat="1">
      <c r="A90"/>
      <c r="D90" s="19"/>
      <c r="E90"/>
      <c r="F90"/>
      <c r="G90"/>
      <c r="H90"/>
      <c r="I90"/>
      <c r="J90"/>
      <c r="K90"/>
      <c r="L90"/>
    </row>
    <row r="91" spans="1:12" s="2" customFormat="1">
      <c r="A91"/>
      <c r="D91" s="19"/>
      <c r="E91"/>
      <c r="F91"/>
      <c r="G91"/>
      <c r="H91"/>
      <c r="I91"/>
      <c r="J91"/>
      <c r="K91"/>
      <c r="L91"/>
    </row>
    <row r="92" spans="1:12" s="2" customFormat="1">
      <c r="A92"/>
      <c r="D92" s="19"/>
      <c r="E92"/>
      <c r="F92"/>
      <c r="G92"/>
      <c r="H92"/>
      <c r="I92"/>
      <c r="J92"/>
      <c r="K92"/>
      <c r="L92"/>
    </row>
    <row r="93" spans="1:12" s="2" customFormat="1">
      <c r="A93"/>
      <c r="D93" s="19"/>
      <c r="E93"/>
      <c r="F93"/>
      <c r="G93"/>
      <c r="H93"/>
      <c r="I93"/>
      <c r="J93"/>
      <c r="K93"/>
      <c r="L93"/>
    </row>
    <row r="94" spans="1:12" s="2" customFormat="1">
      <c r="A94"/>
      <c r="D94" s="19"/>
      <c r="E94"/>
      <c r="F94"/>
      <c r="G94"/>
      <c r="H94"/>
      <c r="I94"/>
      <c r="J94"/>
      <c r="K94"/>
      <c r="L94"/>
    </row>
    <row r="95" spans="1:12" s="2" customFormat="1">
      <c r="A95"/>
      <c r="D95" s="19"/>
      <c r="E95"/>
      <c r="F95"/>
      <c r="G95"/>
      <c r="H95"/>
      <c r="I95"/>
      <c r="J95"/>
      <c r="K95"/>
      <c r="L95"/>
    </row>
    <row r="96" spans="1:12" s="2" customFormat="1">
      <c r="A96"/>
      <c r="D96" s="19"/>
      <c r="E96"/>
      <c r="F96"/>
      <c r="G96"/>
      <c r="H96"/>
      <c r="I96"/>
      <c r="J96"/>
      <c r="K96"/>
      <c r="L96"/>
    </row>
    <row r="97" spans="1:12" s="2" customFormat="1">
      <c r="A97"/>
      <c r="D97" s="19"/>
      <c r="E97"/>
      <c r="F97"/>
      <c r="G97"/>
      <c r="H97"/>
      <c r="I97"/>
      <c r="J97"/>
      <c r="K97"/>
      <c r="L97"/>
    </row>
    <row r="98" spans="1:12" s="2" customFormat="1">
      <c r="A98"/>
      <c r="D98" s="19"/>
      <c r="E98"/>
      <c r="F98"/>
      <c r="G98"/>
      <c r="H98"/>
      <c r="I98"/>
      <c r="J98"/>
      <c r="K98"/>
      <c r="L98"/>
    </row>
    <row r="99" spans="1:12" s="2" customFormat="1">
      <c r="A99"/>
      <c r="D99" s="19"/>
      <c r="E99"/>
      <c r="F99"/>
      <c r="G99"/>
      <c r="H99"/>
      <c r="I99"/>
      <c r="J99"/>
      <c r="K99"/>
      <c r="L99"/>
    </row>
    <row r="100" spans="1:12" s="2" customFormat="1">
      <c r="A100"/>
      <c r="D100" s="19"/>
      <c r="E100"/>
      <c r="F100"/>
      <c r="G100"/>
      <c r="H100"/>
      <c r="I100"/>
      <c r="J100"/>
      <c r="K100"/>
      <c r="L100"/>
    </row>
    <row r="101" spans="1:12" s="2" customFormat="1">
      <c r="A101"/>
      <c r="D101" s="19"/>
      <c r="E101"/>
      <c r="F101"/>
      <c r="G101"/>
      <c r="H101"/>
      <c r="I101"/>
      <c r="J101"/>
      <c r="K101"/>
      <c r="L101"/>
    </row>
    <row r="102" spans="1:12" s="2" customFormat="1">
      <c r="A102"/>
      <c r="D102" s="19"/>
      <c r="E102"/>
      <c r="F102"/>
      <c r="G102"/>
      <c r="H102"/>
      <c r="I102"/>
      <c r="J102"/>
      <c r="K102"/>
      <c r="L102"/>
    </row>
    <row r="103" spans="1:12" s="2" customFormat="1">
      <c r="A103"/>
      <c r="D103" s="19"/>
      <c r="E103"/>
      <c r="F103"/>
      <c r="G103"/>
      <c r="H103"/>
      <c r="I103"/>
      <c r="J103"/>
      <c r="K103"/>
      <c r="L103"/>
    </row>
    <row r="104" spans="1:12" s="2" customFormat="1">
      <c r="A104"/>
      <c r="D104" s="19"/>
      <c r="E104"/>
      <c r="F104"/>
      <c r="G104"/>
      <c r="H104"/>
      <c r="I104"/>
      <c r="J104"/>
      <c r="K104"/>
      <c r="L104"/>
    </row>
    <row r="105" spans="1:12" s="2" customFormat="1">
      <c r="A105"/>
      <c r="D105" s="19"/>
      <c r="E105"/>
      <c r="F105"/>
      <c r="G105"/>
      <c r="H105"/>
      <c r="I105"/>
      <c r="J105"/>
      <c r="K105"/>
      <c r="L105"/>
    </row>
    <row r="106" spans="1:12" s="2" customFormat="1">
      <c r="A106"/>
      <c r="D106" s="19"/>
      <c r="E106"/>
      <c r="F106"/>
      <c r="G106"/>
      <c r="H106"/>
      <c r="I106"/>
      <c r="J106"/>
      <c r="K106"/>
      <c r="L106"/>
    </row>
    <row r="107" spans="1:12" s="2" customFormat="1">
      <c r="A107"/>
      <c r="D107" s="19"/>
      <c r="E107"/>
      <c r="F107"/>
      <c r="G107"/>
      <c r="H107"/>
      <c r="I107"/>
      <c r="J107"/>
      <c r="K107"/>
      <c r="L107"/>
    </row>
    <row r="108" spans="1:12" s="2" customFormat="1">
      <c r="A108"/>
      <c r="D108" s="19"/>
      <c r="E108"/>
      <c r="F108"/>
      <c r="G108"/>
      <c r="H108"/>
      <c r="I108"/>
      <c r="J108"/>
      <c r="K108"/>
      <c r="L108"/>
    </row>
    <row r="109" spans="1:12" s="2" customFormat="1">
      <c r="A109"/>
      <c r="D109" s="19"/>
      <c r="E109"/>
      <c r="F109"/>
      <c r="G109"/>
      <c r="H109"/>
      <c r="I109"/>
      <c r="J109"/>
      <c r="K109"/>
      <c r="L109"/>
    </row>
    <row r="110" spans="1:12" s="2" customFormat="1">
      <c r="A110"/>
      <c r="D110" s="19"/>
      <c r="E110"/>
      <c r="F110"/>
      <c r="G110"/>
      <c r="H110"/>
      <c r="I110"/>
      <c r="J110"/>
      <c r="K110"/>
      <c r="L110"/>
    </row>
    <row r="111" spans="1:12" s="2" customFormat="1">
      <c r="A111"/>
      <c r="D111" s="19"/>
      <c r="E111"/>
      <c r="F111"/>
      <c r="G111"/>
      <c r="H111"/>
      <c r="I111"/>
      <c r="J111"/>
      <c r="K111"/>
      <c r="L111"/>
    </row>
    <row r="112" spans="1:12" s="2" customFormat="1">
      <c r="A112"/>
      <c r="D112" s="19"/>
      <c r="E112"/>
      <c r="F112"/>
      <c r="G112"/>
      <c r="H112"/>
      <c r="I112"/>
      <c r="J112"/>
      <c r="K112"/>
      <c r="L112"/>
    </row>
    <row r="113" spans="1:12" s="2" customFormat="1">
      <c r="A113"/>
      <c r="D113" s="19"/>
      <c r="E113"/>
      <c r="F113"/>
      <c r="G113"/>
      <c r="H113"/>
      <c r="I113"/>
      <c r="J113"/>
      <c r="K113"/>
      <c r="L113"/>
    </row>
    <row r="114" spans="1:12" s="2" customFormat="1">
      <c r="A114"/>
      <c r="D114" s="19"/>
      <c r="E114"/>
      <c r="F114"/>
      <c r="G114"/>
      <c r="H114"/>
      <c r="I114"/>
      <c r="J114"/>
      <c r="K114"/>
      <c r="L114"/>
    </row>
    <row r="115" spans="1:12" s="2" customFormat="1">
      <c r="A115"/>
      <c r="D115" s="19"/>
      <c r="E115"/>
      <c r="F115"/>
      <c r="G115"/>
      <c r="H115"/>
      <c r="I115"/>
      <c r="J115"/>
      <c r="K115"/>
      <c r="L115"/>
    </row>
    <row r="116" spans="1:12" s="2" customFormat="1">
      <c r="A116"/>
      <c r="D116" s="19"/>
      <c r="E116"/>
      <c r="F116"/>
      <c r="G116"/>
      <c r="H116"/>
      <c r="I116"/>
      <c r="J116"/>
      <c r="K116"/>
      <c r="L116"/>
    </row>
    <row r="117" spans="1:12" s="2" customFormat="1">
      <c r="A117"/>
      <c r="D117" s="19"/>
      <c r="E117"/>
      <c r="F117"/>
      <c r="G117"/>
      <c r="H117"/>
      <c r="I117"/>
      <c r="J117"/>
      <c r="K117"/>
      <c r="L117"/>
    </row>
    <row r="118" spans="1:12" s="2" customFormat="1">
      <c r="A118"/>
      <c r="D118" s="19"/>
      <c r="E118"/>
      <c r="F118"/>
      <c r="G118"/>
      <c r="H118"/>
      <c r="I118"/>
      <c r="J118"/>
      <c r="K118"/>
      <c r="L118"/>
    </row>
    <row r="119" spans="1:12" s="2" customFormat="1">
      <c r="A119"/>
      <c r="D119" s="19"/>
      <c r="E119"/>
      <c r="F119"/>
      <c r="G119"/>
      <c r="H119"/>
      <c r="I119"/>
      <c r="J119"/>
      <c r="K119"/>
      <c r="L119"/>
    </row>
    <row r="120" spans="1:12" s="2" customFormat="1">
      <c r="A120"/>
      <c r="D120" s="19"/>
      <c r="E120"/>
      <c r="F120"/>
      <c r="G120"/>
      <c r="H120"/>
      <c r="I120"/>
      <c r="J120"/>
      <c r="K120"/>
      <c r="L120"/>
    </row>
    <row r="121" spans="1:12" s="2" customFormat="1">
      <c r="A121"/>
      <c r="D121" s="19"/>
      <c r="E121"/>
      <c r="F121"/>
      <c r="G121"/>
      <c r="H121"/>
      <c r="I121"/>
      <c r="J121"/>
      <c r="K121"/>
      <c r="L121"/>
    </row>
    <row r="122" spans="1:12" s="2" customFormat="1">
      <c r="A122"/>
      <c r="D122" s="19"/>
      <c r="E122"/>
      <c r="F122"/>
      <c r="G122"/>
      <c r="H122"/>
      <c r="I122"/>
      <c r="J122"/>
      <c r="K122"/>
      <c r="L122"/>
    </row>
    <row r="123" spans="1:12" s="2" customFormat="1">
      <c r="A123"/>
      <c r="D123" s="19"/>
      <c r="E123"/>
      <c r="F123"/>
      <c r="G123"/>
      <c r="H123"/>
      <c r="I123"/>
      <c r="J123"/>
      <c r="K123"/>
      <c r="L123"/>
    </row>
    <row r="124" spans="1:12" s="2" customFormat="1">
      <c r="A124"/>
      <c r="D124" s="19"/>
      <c r="E124"/>
      <c r="F124"/>
      <c r="G124"/>
      <c r="H124"/>
      <c r="I124"/>
      <c r="J124"/>
      <c r="K124"/>
      <c r="L124"/>
    </row>
    <row r="125" spans="1:12" s="2" customFormat="1">
      <c r="A125"/>
      <c r="D125" s="19"/>
      <c r="E125"/>
      <c r="F125"/>
      <c r="G125"/>
      <c r="H125"/>
      <c r="I125"/>
      <c r="J125"/>
      <c r="K125"/>
      <c r="L125"/>
    </row>
    <row r="126" spans="1:12" s="2" customFormat="1">
      <c r="A126"/>
      <c r="D126" s="19"/>
      <c r="E126"/>
      <c r="F126"/>
      <c r="G126"/>
      <c r="H126"/>
      <c r="I126"/>
      <c r="J126"/>
      <c r="K126"/>
      <c r="L126"/>
    </row>
    <row r="127" spans="1:12" s="2" customFormat="1">
      <c r="A127"/>
      <c r="D127" s="19"/>
      <c r="E127"/>
      <c r="F127"/>
      <c r="G127"/>
      <c r="H127"/>
      <c r="I127"/>
      <c r="J127"/>
      <c r="K127"/>
      <c r="L127"/>
    </row>
    <row r="128" spans="1:12" s="2" customFormat="1">
      <c r="A128"/>
      <c r="D128" s="19"/>
      <c r="E128"/>
      <c r="F128"/>
      <c r="G128"/>
      <c r="H128"/>
      <c r="I128"/>
      <c r="J128"/>
      <c r="K128"/>
      <c r="L128"/>
    </row>
    <row r="129" spans="1:12" s="2" customFormat="1">
      <c r="A129"/>
      <c r="D129" s="19"/>
      <c r="E129"/>
      <c r="F129"/>
      <c r="G129"/>
      <c r="H129"/>
      <c r="I129"/>
      <c r="J129"/>
      <c r="K129"/>
      <c r="L129"/>
    </row>
    <row r="130" spans="1:12" s="2" customFormat="1">
      <c r="A130"/>
      <c r="D130" s="19"/>
      <c r="E130"/>
      <c r="F130"/>
      <c r="G130"/>
      <c r="H130"/>
      <c r="I130"/>
      <c r="J130"/>
      <c r="K130"/>
      <c r="L130"/>
    </row>
    <row r="131" spans="1:12" s="2" customFormat="1">
      <c r="A131"/>
      <c r="D131" s="19"/>
      <c r="E131"/>
      <c r="F131"/>
      <c r="G131"/>
      <c r="H131"/>
      <c r="I131"/>
      <c r="J131"/>
      <c r="K131"/>
      <c r="L131"/>
    </row>
    <row r="132" spans="1:12" s="2" customFormat="1">
      <c r="A132"/>
      <c r="D132" s="19"/>
      <c r="E132"/>
      <c r="F132"/>
      <c r="G132"/>
      <c r="H132"/>
      <c r="I132"/>
      <c r="J132"/>
      <c r="K132"/>
      <c r="L132"/>
    </row>
    <row r="133" spans="1:12" s="2" customFormat="1">
      <c r="A133"/>
      <c r="D133" s="19"/>
      <c r="E133"/>
      <c r="F133"/>
      <c r="G133"/>
      <c r="H133"/>
      <c r="I133"/>
      <c r="J133"/>
      <c r="K133"/>
      <c r="L133"/>
    </row>
    <row r="134" spans="1:12" s="2" customFormat="1">
      <c r="A134"/>
      <c r="D134" s="19"/>
      <c r="E134"/>
      <c r="F134"/>
      <c r="G134"/>
      <c r="H134"/>
      <c r="I134"/>
      <c r="J134"/>
      <c r="K134"/>
      <c r="L134"/>
    </row>
    <row r="135" spans="1:12" s="2" customFormat="1">
      <c r="A135"/>
      <c r="D135" s="19"/>
      <c r="E135"/>
      <c r="F135"/>
      <c r="G135"/>
      <c r="H135"/>
      <c r="I135"/>
      <c r="J135"/>
      <c r="K135"/>
      <c r="L135"/>
    </row>
    <row r="136" spans="1:12" s="2" customFormat="1">
      <c r="A136"/>
      <c r="D136" s="19"/>
      <c r="E136"/>
      <c r="F136"/>
      <c r="G136"/>
      <c r="H136"/>
      <c r="I136"/>
      <c r="J136"/>
      <c r="K136"/>
      <c r="L136"/>
    </row>
    <row r="137" spans="1:12" s="2" customFormat="1">
      <c r="A137"/>
      <c r="D137" s="19"/>
      <c r="E137"/>
      <c r="F137"/>
      <c r="G137"/>
      <c r="H137"/>
      <c r="I137"/>
      <c r="J137"/>
      <c r="K137"/>
      <c r="L137"/>
    </row>
    <row r="138" spans="1:12" s="2" customFormat="1">
      <c r="A138"/>
      <c r="D138" s="19"/>
      <c r="E138"/>
      <c r="F138"/>
      <c r="G138"/>
      <c r="H138"/>
      <c r="I138"/>
      <c r="J138"/>
      <c r="K138"/>
      <c r="L138"/>
    </row>
    <row r="139" spans="1:12" s="2" customFormat="1">
      <c r="A139"/>
      <c r="D139" s="19"/>
      <c r="E139"/>
      <c r="F139"/>
      <c r="G139"/>
      <c r="H139"/>
      <c r="I139"/>
      <c r="J139"/>
      <c r="K139"/>
      <c r="L139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zoomScaleNormal="100" workbookViewId="0">
      <selection activeCell="F38" sqref="F38"/>
    </sheetView>
  </sheetViews>
  <sheetFormatPr defaultColWidth="11" defaultRowHeight="12.95" customHeight="1"/>
  <cols>
    <col min="1" max="1" width="13.375" style="34" customWidth="1"/>
    <col min="2" max="2" width="20.875" style="34" hidden="1" customWidth="1"/>
    <col min="3" max="3" width="20.375" style="41" customWidth="1"/>
    <col min="4" max="4" width="10.5" style="34" hidden="1" customWidth="1"/>
    <col min="5" max="5" width="15.875" style="42" customWidth="1"/>
    <col min="6" max="6" width="12.625" style="34" customWidth="1"/>
    <col min="7" max="7" width="12.875" style="41" customWidth="1"/>
    <col min="8" max="8" width="14.125" style="34" hidden="1" customWidth="1"/>
    <col min="9" max="9" width="14.625" style="42" customWidth="1"/>
    <col min="10" max="16384" width="11" style="34"/>
  </cols>
  <sheetData>
    <row r="2" spans="1:9" ht="12.95" customHeight="1">
      <c r="A2" s="29" t="s">
        <v>19</v>
      </c>
      <c r="B2" s="30" t="s">
        <v>20</v>
      </c>
      <c r="C2" s="31" t="s">
        <v>22</v>
      </c>
      <c r="D2" s="32" t="s">
        <v>23</v>
      </c>
      <c r="E2" s="33" t="s">
        <v>26</v>
      </c>
      <c r="G2" s="31" t="s">
        <v>24</v>
      </c>
      <c r="H2" s="34" t="s">
        <v>25</v>
      </c>
      <c r="I2" s="33" t="s">
        <v>27</v>
      </c>
    </row>
    <row r="3" spans="1:9" ht="12.95" customHeight="1">
      <c r="A3" s="29"/>
      <c r="B3" s="30"/>
      <c r="C3" s="31"/>
      <c r="D3" s="32"/>
      <c r="E3" s="33"/>
      <c r="G3" s="31"/>
      <c r="I3" s="33"/>
    </row>
    <row r="4" spans="1:9" ht="12.95" customHeight="1">
      <c r="A4" s="29" t="s">
        <v>0</v>
      </c>
      <c r="B4" s="35">
        <v>12.010999999999999</v>
      </c>
      <c r="C4" s="31">
        <v>0</v>
      </c>
      <c r="D4" s="36">
        <f t="shared" ref="D4:D22" si="0">C4/B4</f>
        <v>0</v>
      </c>
      <c r="E4" s="37">
        <f>D4/SUM(D$4:D$22)*100</f>
        <v>0</v>
      </c>
      <c r="F4" s="38"/>
      <c r="G4" s="31">
        <v>0.72537070253787106</v>
      </c>
      <c r="H4" s="34">
        <f t="shared" ref="H4:H22" si="1">G4*B4</f>
        <v>8.712427508182369</v>
      </c>
      <c r="I4" s="33">
        <f t="shared" ref="I4:I22" si="2">H4/(H$4+H$5+H$6+H$7+H$8+H$9+H$10+H$11+H$12+H$13+H$14+H$15+H$16+H$17+H$18+H$19+H$20+H$21+H$22)*100</f>
        <v>0.15999999999999998</v>
      </c>
    </row>
    <row r="5" spans="1:9" ht="12.95" customHeight="1">
      <c r="A5" s="29" t="s">
        <v>1</v>
      </c>
      <c r="B5" s="35">
        <v>28.0855</v>
      </c>
      <c r="C5" s="31">
        <v>0.97</v>
      </c>
      <c r="D5" s="36">
        <f t="shared" si="0"/>
        <v>3.4537394741058554E-2</v>
      </c>
      <c r="E5" s="37">
        <f t="shared" ref="E5:E21" si="3">D5/SUM(D$4:D$22)*100</f>
        <v>1.9076171821104919</v>
      </c>
      <c r="F5" s="38"/>
      <c r="G5" s="31">
        <v>1.4153371136736772</v>
      </c>
      <c r="H5" s="34">
        <f t="shared" si="1"/>
        <v>39.750450506082061</v>
      </c>
      <c r="I5" s="33">
        <f t="shared" si="2"/>
        <v>0.73</v>
      </c>
    </row>
    <row r="6" spans="1:9" ht="12.95" customHeight="1">
      <c r="A6" s="29" t="s">
        <v>2</v>
      </c>
      <c r="B6" s="35">
        <v>54.938000000000002</v>
      </c>
      <c r="C6" s="31">
        <v>1.37</v>
      </c>
      <c r="D6" s="36">
        <f t="shared" si="0"/>
        <v>2.4937201936728676E-2</v>
      </c>
      <c r="E6" s="37">
        <f t="shared" si="3"/>
        <v>1.3773660475817537</v>
      </c>
      <c r="F6" s="38"/>
      <c r="G6" s="31">
        <v>0.36673138105995357</v>
      </c>
      <c r="H6" s="34">
        <f t="shared" si="1"/>
        <v>20.147488612671729</v>
      </c>
      <c r="I6" s="33">
        <f t="shared" si="2"/>
        <v>0.37</v>
      </c>
    </row>
    <row r="7" spans="1:9" ht="12.95" customHeight="1">
      <c r="A7" s="29" t="s">
        <v>3</v>
      </c>
      <c r="B7" s="35">
        <v>51.996000000000002</v>
      </c>
      <c r="C7" s="31">
        <v>1.54</v>
      </c>
      <c r="D7" s="36">
        <f t="shared" si="0"/>
        <v>2.9617662897145933E-2</v>
      </c>
      <c r="E7" s="37">
        <f t="shared" si="3"/>
        <v>1.6358837445658567</v>
      </c>
      <c r="F7" s="38"/>
      <c r="G7" s="31">
        <v>13.509490496330557</v>
      </c>
      <c r="H7" s="34">
        <f t="shared" si="1"/>
        <v>702.43946784720367</v>
      </c>
      <c r="I7" s="33">
        <f t="shared" si="2"/>
        <v>12.900000000000004</v>
      </c>
    </row>
    <row r="8" spans="1:9" ht="12.95" customHeight="1">
      <c r="A8" s="29" t="s">
        <v>4</v>
      </c>
      <c r="B8" s="35">
        <v>58.69</v>
      </c>
      <c r="C8" s="31">
        <v>0.18</v>
      </c>
      <c r="D8" s="36">
        <f t="shared" si="0"/>
        <v>3.0669620037485092E-3</v>
      </c>
      <c r="E8" s="37">
        <f t="shared" si="3"/>
        <v>0.16939868971284666</v>
      </c>
      <c r="F8" s="38"/>
      <c r="G8" s="31">
        <v>4.6390076611126103E-2</v>
      </c>
      <c r="H8" s="34">
        <f t="shared" si="1"/>
        <v>2.722633596306991</v>
      </c>
      <c r="I8" s="33">
        <f t="shared" si="2"/>
        <v>5.000000000000001E-2</v>
      </c>
    </row>
    <row r="9" spans="1:9" ht="12.95" customHeight="1">
      <c r="A9" s="29" t="s">
        <v>5</v>
      </c>
      <c r="B9" s="35">
        <v>95.94</v>
      </c>
      <c r="C9" s="31">
        <v>0.14000000000000001</v>
      </c>
      <c r="D9" s="36">
        <f t="shared" si="0"/>
        <v>1.4592453616843863E-3</v>
      </c>
      <c r="E9" s="37">
        <f t="shared" si="3"/>
        <v>8.0599059243889465E-2</v>
      </c>
      <c r="F9" s="38"/>
      <c r="G9" s="31">
        <v>3.4054203831231901E-2</v>
      </c>
      <c r="H9" s="34">
        <f t="shared" si="1"/>
        <v>3.2671603155683884</v>
      </c>
      <c r="I9" s="33">
        <f t="shared" si="2"/>
        <v>0.06</v>
      </c>
    </row>
    <row r="10" spans="1:9" ht="12.95" customHeight="1">
      <c r="A10" s="29" t="s">
        <v>6</v>
      </c>
      <c r="B10" s="35">
        <v>183.85</v>
      </c>
      <c r="C10" s="31">
        <v>0</v>
      </c>
      <c r="D10" s="36">
        <f t="shared" si="0"/>
        <v>0</v>
      </c>
      <c r="E10" s="37">
        <f t="shared" si="3"/>
        <v>0</v>
      </c>
      <c r="F10" s="38"/>
      <c r="G10" s="31">
        <v>8.8853965612411992E-4</v>
      </c>
      <c r="H10" s="34">
        <f t="shared" si="1"/>
        <v>0.16335801577841944</v>
      </c>
      <c r="I10" s="33">
        <f t="shared" si="2"/>
        <v>3.0000000000000001E-3</v>
      </c>
    </row>
    <row r="11" spans="1:9" ht="12.95" customHeight="1">
      <c r="A11" s="29" t="s">
        <v>7</v>
      </c>
      <c r="B11" s="35">
        <v>58.933199999999999</v>
      </c>
      <c r="C11" s="31">
        <v>0</v>
      </c>
      <c r="D11" s="36">
        <f t="shared" si="0"/>
        <v>0</v>
      </c>
      <c r="E11" s="37">
        <f t="shared" si="3"/>
        <v>0</v>
      </c>
      <c r="F11" s="38"/>
      <c r="G11" s="31">
        <v>5.5438366074952467E-3</v>
      </c>
      <c r="H11" s="34">
        <f t="shared" si="1"/>
        <v>0.32671603155683887</v>
      </c>
      <c r="I11" s="33">
        <f t="shared" si="2"/>
        <v>6.0000000000000001E-3</v>
      </c>
    </row>
    <row r="12" spans="1:9" ht="12.95" customHeight="1">
      <c r="A12" s="29" t="s">
        <v>8</v>
      </c>
      <c r="B12" s="35">
        <v>50.941400000000002</v>
      </c>
      <c r="C12" s="31">
        <v>0</v>
      </c>
      <c r="D12" s="36">
        <f t="shared" si="0"/>
        <v>0</v>
      </c>
      <c r="E12" s="37">
        <f t="shared" si="3"/>
        <v>0</v>
      </c>
      <c r="F12" s="38"/>
      <c r="G12" s="31">
        <v>3.9550323730152145E-2</v>
      </c>
      <c r="H12" s="34">
        <f t="shared" si="1"/>
        <v>2.0147488612671727</v>
      </c>
      <c r="I12" s="33">
        <f t="shared" si="2"/>
        <v>3.6999999999999991E-2</v>
      </c>
    </row>
    <row r="13" spans="1:9" ht="12.95" customHeight="1">
      <c r="A13" s="29" t="s">
        <v>9</v>
      </c>
      <c r="B13" s="35">
        <v>92.91</v>
      </c>
      <c r="C13" s="31">
        <v>0</v>
      </c>
      <c r="D13" s="36">
        <f t="shared" si="0"/>
        <v>0</v>
      </c>
      <c r="E13" s="37">
        <f t="shared" si="3"/>
        <v>0</v>
      </c>
      <c r="F13" s="38"/>
      <c r="G13" s="31">
        <v>6.446877528657172E-3</v>
      </c>
      <c r="H13" s="34">
        <f t="shared" si="1"/>
        <v>0.59897939118753785</v>
      </c>
      <c r="I13" s="33">
        <f t="shared" si="2"/>
        <v>1.0999999999999999E-2</v>
      </c>
    </row>
    <row r="14" spans="1:9" ht="12.95" customHeight="1">
      <c r="A14" s="29" t="s">
        <v>10</v>
      </c>
      <c r="B14" s="35">
        <v>63.545999999999999</v>
      </c>
      <c r="C14" s="31">
        <v>0.17</v>
      </c>
      <c r="D14" s="36">
        <f t="shared" si="0"/>
        <v>2.6752273943285183E-3</v>
      </c>
      <c r="E14" s="37">
        <f t="shared" si="3"/>
        <v>0.14776186164982716</v>
      </c>
      <c r="F14" s="38"/>
      <c r="G14" s="31">
        <v>3.4276065795574739E-2</v>
      </c>
      <c r="H14" s="34">
        <f t="shared" si="1"/>
        <v>2.1781068770455922</v>
      </c>
      <c r="I14" s="33">
        <f t="shared" si="2"/>
        <v>3.9999999999999994E-2</v>
      </c>
    </row>
    <row r="15" spans="1:9" ht="12.95" customHeight="1">
      <c r="A15" s="29" t="s">
        <v>11</v>
      </c>
      <c r="B15" s="35">
        <v>26.981539999999999</v>
      </c>
      <c r="C15" s="31">
        <v>4.1999999999999997E-3</v>
      </c>
      <c r="D15" s="36">
        <f t="shared" si="0"/>
        <v>1.5566198222933161E-4</v>
      </c>
      <c r="E15" s="37">
        <f t="shared" si="3"/>
        <v>8.5977380207268601E-3</v>
      </c>
      <c r="F15" s="38"/>
      <c r="G15" s="31">
        <v>1.8163308963656571E-2</v>
      </c>
      <c r="H15" s="34">
        <f t="shared" si="1"/>
        <v>0.49007404733525828</v>
      </c>
      <c r="I15" s="33">
        <f t="shared" si="2"/>
        <v>8.9999999999999993E-3</v>
      </c>
    </row>
    <row r="16" spans="1:9" ht="12.95" customHeight="1">
      <c r="A16" s="29" t="s">
        <v>12</v>
      </c>
      <c r="B16" s="35">
        <v>47.88</v>
      </c>
      <c r="C16" s="31">
        <v>0</v>
      </c>
      <c r="D16" s="36">
        <f t="shared" si="0"/>
        <v>0</v>
      </c>
      <c r="E16" s="37">
        <f t="shared" si="3"/>
        <v>0</v>
      </c>
      <c r="F16" s="38"/>
      <c r="G16" s="31">
        <v>2.2745476995045869E-2</v>
      </c>
      <c r="H16" s="34">
        <f t="shared" si="1"/>
        <v>1.0890534385227963</v>
      </c>
      <c r="I16" s="33">
        <f t="shared" si="2"/>
        <v>2.0000000000000004E-2</v>
      </c>
    </row>
    <row r="17" spans="1:9" ht="12.95" customHeight="1">
      <c r="A17" s="29" t="s">
        <v>13</v>
      </c>
      <c r="B17" s="35">
        <v>15.999000000000001</v>
      </c>
      <c r="C17" s="31">
        <v>0</v>
      </c>
      <c r="D17" s="36">
        <f t="shared" si="0"/>
        <v>0</v>
      </c>
      <c r="E17" s="37">
        <f t="shared" si="3"/>
        <v>0</v>
      </c>
      <c r="F17" s="38"/>
      <c r="G17" s="31">
        <v>0.1429471980059924</v>
      </c>
      <c r="H17" s="34">
        <f t="shared" si="1"/>
        <v>2.2870122208978723</v>
      </c>
      <c r="I17" s="33">
        <f t="shared" si="2"/>
        <v>4.2000000000000003E-2</v>
      </c>
    </row>
    <row r="18" spans="1:9" ht="12.95" customHeight="1">
      <c r="A18" s="29" t="s">
        <v>14</v>
      </c>
      <c r="B18" s="35">
        <v>14.0067</v>
      </c>
      <c r="C18" s="31">
        <v>0</v>
      </c>
      <c r="D18" s="36">
        <f t="shared" si="0"/>
        <v>0</v>
      </c>
      <c r="E18" s="37">
        <f t="shared" si="3"/>
        <v>0</v>
      </c>
      <c r="F18" s="38"/>
      <c r="G18" s="31">
        <v>0.11274086586119889</v>
      </c>
      <c r="H18" s="34">
        <f t="shared" si="1"/>
        <v>1.5791274858580544</v>
      </c>
      <c r="I18" s="33">
        <f t="shared" si="2"/>
        <v>2.9000000000000001E-2</v>
      </c>
    </row>
    <row r="19" spans="1:9" ht="12.95" customHeight="1">
      <c r="A19" s="29" t="s">
        <v>15</v>
      </c>
      <c r="B19" s="35">
        <v>10.81</v>
      </c>
      <c r="C19" s="31">
        <v>0</v>
      </c>
      <c r="D19" s="36">
        <f t="shared" si="0"/>
        <v>0</v>
      </c>
      <c r="E19" s="37">
        <f t="shared" si="3"/>
        <v>0</v>
      </c>
      <c r="F19" s="38"/>
      <c r="G19" s="31">
        <v>0</v>
      </c>
      <c r="H19" s="34">
        <f t="shared" si="1"/>
        <v>0</v>
      </c>
      <c r="I19" s="33">
        <f t="shared" si="2"/>
        <v>0</v>
      </c>
    </row>
    <row r="20" spans="1:9" ht="12.95" customHeight="1">
      <c r="A20" s="29" t="s">
        <v>17</v>
      </c>
      <c r="B20" s="35">
        <v>30.973800000000001</v>
      </c>
      <c r="C20" s="31">
        <v>0</v>
      </c>
      <c r="D20" s="36">
        <f t="shared" si="0"/>
        <v>0</v>
      </c>
      <c r="E20" s="37">
        <f t="shared" si="3"/>
        <v>0</v>
      </c>
      <c r="F20" s="38"/>
      <c r="G20" s="31">
        <v>1.5822212558202681E-2</v>
      </c>
      <c r="H20" s="34">
        <f t="shared" si="1"/>
        <v>0.49007404733525822</v>
      </c>
      <c r="I20" s="33">
        <f t="shared" si="2"/>
        <v>8.9999999999999993E-3</v>
      </c>
    </row>
    <row r="21" spans="1:9" ht="12.95" customHeight="1">
      <c r="A21" s="29" t="s">
        <v>18</v>
      </c>
      <c r="B21" s="35">
        <v>32.06</v>
      </c>
      <c r="C21" s="31">
        <v>0.14000000000000001</v>
      </c>
      <c r="D21" s="36">
        <f t="shared" si="0"/>
        <v>4.3668122270742356E-3</v>
      </c>
      <c r="E21" s="37">
        <f t="shared" si="3"/>
        <v>0.24119381609041651</v>
      </c>
      <c r="F21" s="38"/>
      <c r="G21" s="31">
        <v>1.5286152443395453E-2</v>
      </c>
      <c r="H21" s="34">
        <f t="shared" si="1"/>
        <v>0.49007404733525828</v>
      </c>
      <c r="I21" s="33">
        <f t="shared" si="2"/>
        <v>8.9999999999999993E-3</v>
      </c>
    </row>
    <row r="22" spans="1:9" ht="12.95" customHeight="1">
      <c r="A22" s="30" t="s">
        <v>21</v>
      </c>
      <c r="B22" s="30">
        <v>55.85</v>
      </c>
      <c r="C22" s="39">
        <f>100-(C4+C5+C6+C7+C8+C9+C10+C11+C12+C13+C14+C15+C16+C17+C18+C19+C20+C21)</f>
        <v>95.485799999999998</v>
      </c>
      <c r="D22" s="40">
        <f t="shared" si="0"/>
        <v>1.7096830796777081</v>
      </c>
      <c r="E22" s="35">
        <f>D22/(D$4+D$5+D$6+D$7+D$8+D$9+D$10+D$11+D$12+D$13+D$14+D$15+D$16+D$17+D$18+D$18+D$19+D$20+D$21+D$22)*100</f>
        <v>94.431581861024199</v>
      </c>
      <c r="F22" s="38"/>
      <c r="G22" s="39">
        <f>100-(G$4+G$5+G$6+G$7+G$8+G$9+G$10+G$11+G$12+G$13+G$14+G$15+G$16+G$17+G$18+G$18+G$19+G$20+G$21)</f>
        <v>83.375474301948898</v>
      </c>
      <c r="H22" s="30">
        <f t="shared" si="1"/>
        <v>4656.5202397638459</v>
      </c>
      <c r="I22" s="35">
        <f t="shared" si="2"/>
        <v>85.515000000000001</v>
      </c>
    </row>
    <row r="24" spans="1:9" ht="12.95" customHeight="1">
      <c r="B24" s="34" t="s">
        <v>16</v>
      </c>
    </row>
    <row r="25" spans="1:9" ht="12.95" customHeight="1">
      <c r="A25" s="30" t="s">
        <v>32</v>
      </c>
      <c r="B25" s="30"/>
      <c r="C25" s="39"/>
      <c r="D25" s="30"/>
      <c r="E25" s="35"/>
      <c r="F25" s="43">
        <v>0.28664000000000001</v>
      </c>
    </row>
    <row r="26" spans="1:9" ht="12.95" customHeight="1">
      <c r="C26" s="44"/>
    </row>
    <row r="27" spans="1:9" ht="12.95" customHeight="1">
      <c r="A27" s="45" t="s">
        <v>28</v>
      </c>
      <c r="B27" s="45"/>
      <c r="C27" s="46"/>
      <c r="D27" s="45"/>
      <c r="E27" s="47"/>
      <c r="F27" s="45">
        <f>F25+(POWER(F25-0.0279*E4/100,2)*(F25+0.2496*E4/100)-POWER(F25,3))/(3*(POWER(F25,2)))-0.003*E5/100+0.006*E6/100+0.007*E8/100+0.031*E9/100+0.005*E7/100+0.0096*E12/100</f>
        <v>0.28678405125126544</v>
      </c>
      <c r="G27" s="48"/>
    </row>
    <row r="28" spans="1:9" ht="12.95" customHeight="1">
      <c r="A28" s="49"/>
      <c r="B28" s="49"/>
      <c r="C28" s="44"/>
      <c r="D28" s="49"/>
      <c r="E28" s="50"/>
      <c r="F28" s="49"/>
    </row>
    <row r="29" spans="1:9" ht="12.95" customHeight="1">
      <c r="A29" s="45" t="s">
        <v>29</v>
      </c>
      <c r="B29" s="45"/>
      <c r="C29" s="46"/>
      <c r="D29" s="45"/>
      <c r="E29" s="47"/>
      <c r="F29" s="45">
        <f>(3.578+(0.33*C4+0.00095*C6-0.0002*C8+0.0006*C7+0.0031*C9+0.0018*C12+0.0056*C15+0.0004*C11+0.0015*C14+0.0051*C13+0.0039*C16+0.0018*C10+0.022*C18))/10</f>
        <v>0.35809020199999997</v>
      </c>
    </row>
    <row r="31" spans="1:9" ht="12.95" customHeight="1">
      <c r="A31" s="51" t="s">
        <v>31</v>
      </c>
      <c r="B31" s="51"/>
      <c r="C31" s="31"/>
      <c r="D31" s="51"/>
      <c r="E31" s="52"/>
      <c r="F31" s="51">
        <v>0.01</v>
      </c>
    </row>
    <row r="33" spans="1:9" ht="12.95" customHeight="1">
      <c r="A33" s="45" t="s">
        <v>30</v>
      </c>
      <c r="B33" s="45"/>
      <c r="C33" s="46"/>
      <c r="D33" s="45"/>
      <c r="E33" s="47"/>
      <c r="F33" s="45">
        <f>POWER((POWER(F29,-3))*(2*F31*POWER(F27,3)+(1-F31)*POWER(F29,3)),1/3)-1</f>
        <v>9.1152385946369208E-5</v>
      </c>
      <c r="G33" s="53"/>
      <c r="I33" s="53">
        <v>1.17265695080748E-4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selection activeCell="L21" sqref="L21"/>
    </sheetView>
  </sheetViews>
  <sheetFormatPr defaultRowHeight="12.75"/>
  <cols>
    <col min="1" max="1" width="10.25" customWidth="1"/>
    <col min="2" max="3" width="9.625" style="2" customWidth="1"/>
    <col min="4" max="4" width="11.875" style="2" bestFit="1" customWidth="1"/>
    <col min="5" max="5" width="12.125" style="2" customWidth="1"/>
    <col min="6" max="8" width="9" style="2"/>
  </cols>
  <sheetData>
    <row r="1" spans="1:9" ht="13.5" thickBot="1">
      <c r="A1" s="27"/>
      <c r="B1" s="7"/>
      <c r="C1" s="7"/>
      <c r="D1" s="7"/>
      <c r="E1" s="7"/>
      <c r="F1"/>
      <c r="G1"/>
      <c r="H1"/>
    </row>
    <row r="2" spans="1:9" ht="12.75" customHeight="1">
      <c r="A2" s="23" t="s">
        <v>35</v>
      </c>
      <c r="B2" s="24"/>
      <c r="C2" s="24"/>
      <c r="D2" s="25"/>
      <c r="E2" s="26"/>
      <c r="F2"/>
      <c r="G2"/>
      <c r="H2"/>
    </row>
    <row r="3" spans="1:9" ht="42" customHeight="1">
      <c r="A3" s="3" t="s">
        <v>37</v>
      </c>
      <c r="B3" s="4"/>
      <c r="C3" s="4"/>
      <c r="D3" s="5"/>
      <c r="E3"/>
      <c r="F3">
        <v>0</v>
      </c>
      <c r="G3"/>
      <c r="H3"/>
    </row>
    <row r="4" spans="1:9">
      <c r="A4" s="6">
        <v>3.5809020199999999</v>
      </c>
      <c r="B4" s="7"/>
      <c r="C4" s="7"/>
      <c r="D4" s="8"/>
      <c r="E4"/>
      <c r="F4"/>
      <c r="G4"/>
      <c r="H4"/>
    </row>
    <row r="5" spans="1:9">
      <c r="A5" s="6"/>
      <c r="B5" s="7"/>
      <c r="C5" s="7"/>
      <c r="D5" s="8"/>
      <c r="E5"/>
      <c r="F5"/>
      <c r="G5"/>
      <c r="H5"/>
    </row>
    <row r="6" spans="1:9">
      <c r="A6" s="6" t="s">
        <v>33</v>
      </c>
      <c r="B6" s="7"/>
      <c r="C6" s="7"/>
      <c r="D6" s="8"/>
      <c r="E6"/>
      <c r="F6"/>
      <c r="G6"/>
      <c r="H6"/>
    </row>
    <row r="7" spans="1:9">
      <c r="A7" s="9">
        <v>2.2719999999999999E-5</v>
      </c>
      <c r="B7" s="20"/>
      <c r="C7" s="7"/>
      <c r="D7" s="8"/>
      <c r="E7"/>
      <c r="F7"/>
      <c r="G7"/>
      <c r="H7"/>
    </row>
    <row r="8" spans="1:9">
      <c r="A8" s="6"/>
      <c r="B8" s="7"/>
      <c r="C8" s="7"/>
      <c r="D8" s="8"/>
      <c r="E8"/>
      <c r="F8"/>
      <c r="G8"/>
      <c r="H8"/>
    </row>
    <row r="9" spans="1:9">
      <c r="A9" s="6" t="s">
        <v>34</v>
      </c>
      <c r="B9" s="7"/>
      <c r="C9" s="7" t="s">
        <v>38</v>
      </c>
      <c r="D9" s="8"/>
      <c r="E9"/>
      <c r="F9"/>
      <c r="G9"/>
      <c r="H9"/>
    </row>
    <row r="10" spans="1:9" ht="13.5" thickBot="1">
      <c r="A10" s="10">
        <v>490</v>
      </c>
      <c r="B10" s="12"/>
      <c r="C10" s="11">
        <f>A4*(1+(A10-25)*A7)</f>
        <v>3.6187335336608961</v>
      </c>
      <c r="D10" s="13"/>
      <c r="E10"/>
      <c r="F10"/>
      <c r="G10"/>
      <c r="H10"/>
    </row>
    <row r="11" spans="1:9">
      <c r="B11" s="7"/>
      <c r="C11" s="7"/>
      <c r="D11" s="7"/>
      <c r="E11" s="7"/>
      <c r="F11" s="7"/>
      <c r="G11" s="7"/>
      <c r="H11" s="7"/>
    </row>
    <row r="12" spans="1:9">
      <c r="B12" s="7"/>
      <c r="C12" s="7"/>
      <c r="D12" s="7"/>
      <c r="E12" s="7"/>
      <c r="F12" s="7"/>
      <c r="G12" s="7"/>
      <c r="H12" s="7"/>
    </row>
    <row r="14" spans="1:9" ht="13.5" thickBot="1">
      <c r="A14" s="14"/>
      <c r="B14" s="14"/>
      <c r="C14" s="14"/>
      <c r="D14" s="14"/>
      <c r="E14" s="14"/>
      <c r="F14" s="14"/>
      <c r="G14" s="7"/>
      <c r="H14"/>
    </row>
    <row r="15" spans="1:9" ht="18.75" thickTop="1">
      <c r="A15" s="73" t="s">
        <v>36</v>
      </c>
      <c r="B15" s="73"/>
      <c r="C15" s="73"/>
      <c r="D15" s="73"/>
      <c r="E15" s="73"/>
      <c r="F15" s="73"/>
      <c r="G15" s="15"/>
      <c r="H15"/>
    </row>
    <row r="16" spans="1:9" ht="45.75" customHeight="1">
      <c r="A16" s="22" t="s">
        <v>45</v>
      </c>
      <c r="B16" s="16" t="s">
        <v>39</v>
      </c>
      <c r="C16" s="16" t="s">
        <v>43</v>
      </c>
      <c r="D16" s="18" t="s">
        <v>40</v>
      </c>
      <c r="E16" s="16" t="s">
        <v>41</v>
      </c>
      <c r="F16" s="21" t="s">
        <v>40</v>
      </c>
      <c r="G16" s="4" t="s">
        <v>46</v>
      </c>
      <c r="H16" s="16" t="s">
        <v>42</v>
      </c>
      <c r="I16" s="16" t="s">
        <v>44</v>
      </c>
    </row>
    <row r="17" spans="1:12">
      <c r="A17">
        <v>6.5205700000000206</v>
      </c>
      <c r="B17" s="2">
        <v>3.6274128000000001</v>
      </c>
      <c r="C17" s="17">
        <v>4.7111567000000001E-5</v>
      </c>
      <c r="D17" s="19">
        <f t="shared" ref="D17:D33" si="0">(B17-$C$10)/0.033</f>
        <v>0.26300807088193895</v>
      </c>
      <c r="E17" s="17">
        <f t="shared" ref="E17:E33" si="1">B17*(1-($A$10-25)*$A$7)</f>
        <v>3.5890899092505602</v>
      </c>
      <c r="F17" s="19">
        <f>(E17-$A$4)/0.033</f>
        <v>0.2481178560775831</v>
      </c>
      <c r="G17" s="7">
        <f t="shared" ref="G17:G33" si="2">A17</f>
        <v>6.5205700000000206</v>
      </c>
      <c r="H17" s="2">
        <f>(D17+F17)/2</f>
        <v>0.25556296347976104</v>
      </c>
      <c r="I17" s="1">
        <f t="shared" ref="I17:I33" si="3">C17/0.033</f>
        <v>1.4276232424242424E-3</v>
      </c>
      <c r="K17" s="1"/>
      <c r="L17" s="1"/>
    </row>
    <row r="18" spans="1:12">
      <c r="A18">
        <v>16.519570000000044</v>
      </c>
      <c r="B18" s="2">
        <v>3.6228227999999998</v>
      </c>
      <c r="C18" s="17">
        <v>5.1309284999999999E-5</v>
      </c>
      <c r="D18" s="19">
        <f t="shared" si="0"/>
        <v>0.12391716179102029</v>
      </c>
      <c r="E18" s="17">
        <f t="shared" si="1"/>
        <v>3.5845484016825595</v>
      </c>
      <c r="F18" s="19">
        <f>(E18-$A$4)/0.033</f>
        <v>0.11049641462301807</v>
      </c>
      <c r="G18" s="7">
        <f t="shared" si="2"/>
        <v>16.519570000000044</v>
      </c>
      <c r="H18" s="2">
        <f>(D18+F18)/2</f>
        <v>0.11720678820701919</v>
      </c>
      <c r="I18" s="1">
        <f t="shared" si="3"/>
        <v>1.5548268181818181E-3</v>
      </c>
      <c r="K18" s="1"/>
      <c r="L18" s="1"/>
    </row>
    <row r="19" spans="1:12">
      <c r="A19">
        <v>26.519570000000044</v>
      </c>
      <c r="B19" s="2">
        <v>3.6227654999999999</v>
      </c>
      <c r="C19" s="17">
        <v>5.6124583000000001E-5</v>
      </c>
      <c r="D19" s="19">
        <f t="shared" si="0"/>
        <v>0.12218079815465888</v>
      </c>
      <c r="E19" s="17">
        <f t="shared" si="1"/>
        <v>3.5844917070455997</v>
      </c>
      <c r="F19" s="19">
        <f t="shared" ref="F19:F33" si="4">(E19-$A$4)/0.033</f>
        <v>0.10877839532120635</v>
      </c>
      <c r="G19" s="7">
        <f t="shared" si="2"/>
        <v>26.519570000000044</v>
      </c>
      <c r="H19" s="2">
        <f t="shared" ref="H19:H33" si="5">(D19+F19)/2</f>
        <v>0.11547959673793262</v>
      </c>
      <c r="I19" s="1">
        <f t="shared" si="3"/>
        <v>1.7007449393939393E-3</v>
      </c>
      <c r="K19" s="1"/>
      <c r="L19" s="1"/>
    </row>
    <row r="20" spans="1:12">
      <c r="A20">
        <v>36.518570000000068</v>
      </c>
      <c r="B20" s="2">
        <v>3.6228720000000001</v>
      </c>
      <c r="C20" s="17">
        <v>5.5593907999999998E-5</v>
      </c>
      <c r="D20" s="19">
        <f t="shared" si="0"/>
        <v>0.12540807088193862</v>
      </c>
      <c r="E20" s="17">
        <f t="shared" si="1"/>
        <v>3.5845970818943997</v>
      </c>
      <c r="F20" s="19">
        <f t="shared" si="4"/>
        <v>0.11197157255757065</v>
      </c>
      <c r="G20" s="7">
        <f t="shared" si="2"/>
        <v>36.518570000000068</v>
      </c>
      <c r="H20" s="2">
        <f t="shared" si="5"/>
        <v>0.11868982171975463</v>
      </c>
      <c r="I20" s="1">
        <f t="shared" si="3"/>
        <v>1.6846638787878787E-3</v>
      </c>
      <c r="K20" s="1"/>
      <c r="L20" s="1"/>
    </row>
    <row r="21" spans="1:12">
      <c r="A21">
        <v>46.534570000000031</v>
      </c>
      <c r="B21" s="2">
        <v>3.6230034999999998</v>
      </c>
      <c r="C21" s="17">
        <v>5.4567044999999998E-5</v>
      </c>
      <c r="D21" s="19">
        <f t="shared" si="0"/>
        <v>0.12939291936677888</v>
      </c>
      <c r="E21" s="17">
        <f t="shared" si="1"/>
        <v>3.5847271926231996</v>
      </c>
      <c r="F21" s="19">
        <f t="shared" si="4"/>
        <v>0.11591432191514248</v>
      </c>
      <c r="G21" s="7">
        <f t="shared" si="2"/>
        <v>46.534570000000031</v>
      </c>
      <c r="H21" s="2">
        <f t="shared" si="5"/>
        <v>0.12265362064096068</v>
      </c>
      <c r="I21" s="1">
        <f t="shared" si="3"/>
        <v>1.653546818181818E-3</v>
      </c>
      <c r="K21" s="1"/>
      <c r="L21" s="1"/>
    </row>
    <row r="22" spans="1:12">
      <c r="A22">
        <v>66.533570000000054</v>
      </c>
      <c r="B22" s="2">
        <v>3.6231627</v>
      </c>
      <c r="C22" s="17">
        <v>5.1842456999999999E-5</v>
      </c>
      <c r="D22" s="19">
        <f t="shared" si="0"/>
        <v>0.13421716179102547</v>
      </c>
      <c r="E22" s="17">
        <f t="shared" si="1"/>
        <v>3.5848847107070396</v>
      </c>
      <c r="F22" s="19">
        <f t="shared" si="4"/>
        <v>0.12068759718302167</v>
      </c>
      <c r="G22" s="7">
        <f t="shared" si="2"/>
        <v>66.533570000000054</v>
      </c>
      <c r="H22" s="2">
        <f t="shared" si="5"/>
        <v>0.12745237948702356</v>
      </c>
      <c r="I22" s="1">
        <f t="shared" si="3"/>
        <v>1.5709835454545454E-3</v>
      </c>
      <c r="K22" s="1"/>
      <c r="L22" s="1"/>
    </row>
    <row r="23" spans="1:12">
      <c r="A23">
        <v>86.532570000000078</v>
      </c>
      <c r="B23" s="2">
        <v>3.6232156999999998</v>
      </c>
      <c r="C23" s="17">
        <v>4.9861390000000003E-5</v>
      </c>
      <c r="D23" s="19">
        <f t="shared" si="0"/>
        <v>0.13582322239708178</v>
      </c>
      <c r="E23" s="17">
        <f t="shared" si="1"/>
        <v>3.5849371507726397</v>
      </c>
      <c r="F23" s="19">
        <f t="shared" si="4"/>
        <v>0.12227669007999512</v>
      </c>
      <c r="G23" s="7">
        <f t="shared" si="2"/>
        <v>86.532570000000078</v>
      </c>
      <c r="H23" s="2">
        <f t="shared" si="5"/>
        <v>0.12904995623853843</v>
      </c>
      <c r="I23" s="1">
        <f t="shared" si="3"/>
        <v>1.510951212121212E-3</v>
      </c>
      <c r="K23" s="1"/>
      <c r="L23" s="1"/>
    </row>
    <row r="24" spans="1:12">
      <c r="A24">
        <v>106.53156999999999</v>
      </c>
      <c r="B24" s="2">
        <v>3.6232188000000001</v>
      </c>
      <c r="C24" s="17">
        <v>4.9532220000000001E-5</v>
      </c>
      <c r="D24" s="19">
        <f t="shared" si="0"/>
        <v>0.13591716179102892</v>
      </c>
      <c r="E24" s="17">
        <f t="shared" si="1"/>
        <v>3.5849402180217598</v>
      </c>
      <c r="F24" s="19">
        <f t="shared" si="4"/>
        <v>0.1223696370230262</v>
      </c>
      <c r="G24" s="7">
        <f t="shared" si="2"/>
        <v>106.53156999999999</v>
      </c>
      <c r="H24" s="2">
        <f t="shared" si="5"/>
        <v>0.12914339940702757</v>
      </c>
      <c r="I24" s="1">
        <f t="shared" si="3"/>
        <v>1.5009763636363636E-3</v>
      </c>
      <c r="K24" s="1"/>
      <c r="L24" s="1"/>
    </row>
    <row r="25" spans="1:12">
      <c r="A25">
        <v>126.54657000000009</v>
      </c>
      <c r="B25" s="2">
        <v>3.6231952000000001</v>
      </c>
      <c r="C25" s="17">
        <v>4.8007750000000001E-5</v>
      </c>
      <c r="D25" s="19">
        <f t="shared" si="0"/>
        <v>0.13520201027587703</v>
      </c>
      <c r="E25" s="17">
        <f t="shared" si="1"/>
        <v>3.5849168673510401</v>
      </c>
      <c r="F25" s="19">
        <f t="shared" si="4"/>
        <v>0.12166204094061166</v>
      </c>
      <c r="G25" s="7">
        <f t="shared" si="2"/>
        <v>126.54657000000009</v>
      </c>
      <c r="H25" s="2">
        <f t="shared" si="5"/>
        <v>0.12843202560824435</v>
      </c>
      <c r="I25" s="1">
        <f t="shared" si="3"/>
        <v>1.454780303030303E-3</v>
      </c>
      <c r="K25" s="1"/>
      <c r="L25" s="1"/>
    </row>
    <row r="26" spans="1:12">
      <c r="A26">
        <v>146.57657000000006</v>
      </c>
      <c r="B26" s="2">
        <v>3.6232085000000001</v>
      </c>
      <c r="C26" s="17">
        <v>4.7161742000000001E-5</v>
      </c>
      <c r="D26" s="19">
        <f t="shared" si="0"/>
        <v>0.13560504057890715</v>
      </c>
      <c r="E26" s="17">
        <f t="shared" si="1"/>
        <v>3.5849300268391997</v>
      </c>
      <c r="F26" s="19">
        <f t="shared" si="4"/>
        <v>0.12206081330908465</v>
      </c>
      <c r="G26" s="7">
        <f t="shared" si="2"/>
        <v>146.57657000000006</v>
      </c>
      <c r="H26" s="2">
        <f t="shared" si="5"/>
        <v>0.1288329269439959</v>
      </c>
      <c r="I26" s="1">
        <f t="shared" si="3"/>
        <v>1.4291436969696969E-3</v>
      </c>
      <c r="K26" s="1"/>
      <c r="L26" s="1"/>
    </row>
    <row r="27" spans="1:12">
      <c r="A27">
        <v>166.5605700000001</v>
      </c>
      <c r="B27" s="2">
        <v>3.6232247000000002</v>
      </c>
      <c r="C27" s="17">
        <v>4.6926747000000001E-5</v>
      </c>
      <c r="D27" s="19">
        <f t="shared" si="0"/>
        <v>0.13609594966982028</v>
      </c>
      <c r="E27" s="17">
        <f t="shared" si="1"/>
        <v>3.5849460556894401</v>
      </c>
      <c r="F27" s="19">
        <f t="shared" si="4"/>
        <v>0.12254653604364328</v>
      </c>
      <c r="G27" s="7">
        <f t="shared" si="2"/>
        <v>166.5605700000001</v>
      </c>
      <c r="H27" s="2">
        <f t="shared" si="5"/>
        <v>0.12932124285673177</v>
      </c>
      <c r="I27" s="1">
        <f t="shared" si="3"/>
        <v>1.4220226363636363E-3</v>
      </c>
      <c r="K27" s="1"/>
      <c r="L27" s="1"/>
    </row>
    <row r="28" spans="1:12">
      <c r="A28">
        <v>186.55957000000001</v>
      </c>
      <c r="B28" s="2">
        <v>3.623265</v>
      </c>
      <c r="C28" s="17">
        <v>4.7367914000000003E-5</v>
      </c>
      <c r="D28" s="19">
        <f t="shared" si="0"/>
        <v>0.13731716179102546</v>
      </c>
      <c r="E28" s="17">
        <f t="shared" si="1"/>
        <v>3.584985929928</v>
      </c>
      <c r="F28" s="19">
        <f t="shared" si="4"/>
        <v>0.12375484630303386</v>
      </c>
      <c r="G28" s="7">
        <f t="shared" si="2"/>
        <v>186.55957000000001</v>
      </c>
      <c r="H28" s="2">
        <f t="shared" si="5"/>
        <v>0.13053600404702967</v>
      </c>
      <c r="I28" s="1">
        <f t="shared" si="3"/>
        <v>1.4353913333333334E-3</v>
      </c>
      <c r="K28" s="1"/>
      <c r="L28" s="1"/>
    </row>
    <row r="29" spans="1:12">
      <c r="A29">
        <v>206.55857000000003</v>
      </c>
      <c r="B29" s="2">
        <v>3.6232722000000002</v>
      </c>
      <c r="C29" s="17">
        <v>4.7265285999999998E-5</v>
      </c>
      <c r="D29" s="19">
        <f t="shared" si="0"/>
        <v>0.13753534360921355</v>
      </c>
      <c r="E29" s="17">
        <f t="shared" si="1"/>
        <v>3.5849930538614401</v>
      </c>
      <c r="F29" s="19">
        <f t="shared" si="4"/>
        <v>0.12397072307394433</v>
      </c>
      <c r="G29" s="7">
        <f t="shared" si="2"/>
        <v>206.55857000000003</v>
      </c>
      <c r="H29" s="2">
        <f t="shared" si="5"/>
        <v>0.13075303334157895</v>
      </c>
      <c r="I29" s="1">
        <f t="shared" si="3"/>
        <v>1.4322813939393938E-3</v>
      </c>
      <c r="K29" s="1"/>
      <c r="L29" s="1"/>
    </row>
    <row r="30" spans="1:12">
      <c r="A30">
        <v>226.57357000000002</v>
      </c>
      <c r="B30" s="2">
        <v>3.6233276999999999</v>
      </c>
      <c r="C30" s="17">
        <v>4.7546329999999998E-5</v>
      </c>
      <c r="D30" s="19">
        <f t="shared" si="0"/>
        <v>0.13921716179102459</v>
      </c>
      <c r="E30" s="17">
        <f t="shared" si="1"/>
        <v>3.58504796751504</v>
      </c>
      <c r="F30" s="19">
        <f t="shared" si="4"/>
        <v>0.12563477318303179</v>
      </c>
      <c r="G30" s="7">
        <f t="shared" si="2"/>
        <v>226.57357000000002</v>
      </c>
      <c r="H30" s="2">
        <f t="shared" si="5"/>
        <v>0.13242596748702817</v>
      </c>
      <c r="I30" s="1">
        <f t="shared" si="3"/>
        <v>1.4407978787878786E-3</v>
      </c>
      <c r="K30" s="1"/>
      <c r="L30" s="1"/>
    </row>
    <row r="31" spans="1:12">
      <c r="A31">
        <v>246.57257000000004</v>
      </c>
      <c r="B31" s="2">
        <v>3.6233482000000001</v>
      </c>
      <c r="C31" s="17">
        <v>4.7914195999999998E-5</v>
      </c>
      <c r="D31" s="19">
        <f t="shared" si="0"/>
        <v>0.1398383739122428</v>
      </c>
      <c r="E31" s="17">
        <f t="shared" si="1"/>
        <v>3.5850682509366401</v>
      </c>
      <c r="F31" s="19">
        <f t="shared" si="4"/>
        <v>0.12624942232242869</v>
      </c>
      <c r="G31" s="7">
        <f t="shared" si="2"/>
        <v>246.57257000000004</v>
      </c>
      <c r="H31" s="2">
        <f t="shared" si="5"/>
        <v>0.13304389811733575</v>
      </c>
      <c r="I31" s="1">
        <f t="shared" si="3"/>
        <v>1.4519453333333332E-3</v>
      </c>
      <c r="K31" s="1"/>
      <c r="L31" s="1"/>
    </row>
    <row r="32" spans="1:12">
      <c r="A32">
        <v>266.57257000000004</v>
      </c>
      <c r="B32" s="2">
        <v>3.6233930000000001</v>
      </c>
      <c r="C32" s="17">
        <v>4.7488586E-5</v>
      </c>
      <c r="D32" s="19">
        <f t="shared" si="0"/>
        <v>0.14119594966981722</v>
      </c>
      <c r="E32" s="17">
        <f t="shared" si="1"/>
        <v>3.5851125776336001</v>
      </c>
      <c r="F32" s="19">
        <f t="shared" si="4"/>
        <v>0.12759265556364338</v>
      </c>
      <c r="G32" s="7">
        <f t="shared" si="2"/>
        <v>266.57257000000004</v>
      </c>
      <c r="H32" s="2">
        <f t="shared" si="5"/>
        <v>0.1343943026167303</v>
      </c>
      <c r="I32" s="1">
        <f t="shared" si="3"/>
        <v>1.4390480606060606E-3</v>
      </c>
      <c r="K32" s="1"/>
      <c r="L32" s="1"/>
    </row>
    <row r="33" spans="1:12">
      <c r="A33">
        <v>286.57157000000007</v>
      </c>
      <c r="B33" s="2">
        <v>3.6233968999999999</v>
      </c>
      <c r="C33" s="17">
        <v>4.7365225E-5</v>
      </c>
      <c r="D33" s="19">
        <f t="shared" si="0"/>
        <v>0.14131413148799402</v>
      </c>
      <c r="E33" s="17">
        <f t="shared" si="1"/>
        <v>3.5851164364308796</v>
      </c>
      <c r="F33" s="19">
        <f t="shared" si="4"/>
        <v>0.12770958881453695</v>
      </c>
      <c r="G33" s="7">
        <f t="shared" si="2"/>
        <v>286.57157000000007</v>
      </c>
      <c r="H33" s="2">
        <f t="shared" si="5"/>
        <v>0.13451186015126548</v>
      </c>
      <c r="I33" s="1">
        <f t="shared" si="3"/>
        <v>1.4353098484848484E-3</v>
      </c>
      <c r="K33" s="1"/>
      <c r="L33" s="1"/>
    </row>
    <row r="34" spans="1:12">
      <c r="C34" s="17"/>
      <c r="D34" s="19"/>
      <c r="E34" s="17"/>
      <c r="F34" s="19"/>
      <c r="G34" s="7"/>
      <c r="I34" s="1"/>
      <c r="K34" s="1"/>
      <c r="L34" s="1"/>
    </row>
    <row r="35" spans="1:12">
      <c r="C35" s="17"/>
      <c r="D35" s="19"/>
      <c r="E35" s="17"/>
      <c r="F35" s="19"/>
      <c r="G35" s="7"/>
      <c r="I35" s="1"/>
      <c r="K35" s="1"/>
      <c r="L35" s="1"/>
    </row>
    <row r="36" spans="1:12">
      <c r="C36" s="17"/>
      <c r="D36" s="19"/>
      <c r="E36" s="17"/>
      <c r="F36" s="19"/>
      <c r="G36" s="7"/>
      <c r="I36" s="1"/>
      <c r="K36" s="1"/>
      <c r="L36" s="1"/>
    </row>
    <row r="37" spans="1:12">
      <c r="C37" s="17"/>
      <c r="D37" s="19"/>
      <c r="E37" s="17"/>
      <c r="F37" s="19"/>
      <c r="G37" s="7"/>
      <c r="I37" s="1"/>
      <c r="K37" s="1"/>
      <c r="L37" s="1"/>
    </row>
    <row r="38" spans="1:12">
      <c r="C38" s="17"/>
      <c r="D38" s="19"/>
      <c r="E38" s="17"/>
      <c r="F38" s="19"/>
      <c r="G38" s="7"/>
      <c r="I38" s="1"/>
      <c r="K38" s="1"/>
      <c r="L38" s="1"/>
    </row>
    <row r="39" spans="1:12">
      <c r="C39" s="17"/>
      <c r="D39" s="19"/>
      <c r="E39" s="17"/>
      <c r="F39" s="19"/>
      <c r="G39" s="7"/>
      <c r="I39" s="1"/>
      <c r="K39" s="1"/>
      <c r="L39" s="1"/>
    </row>
    <row r="40" spans="1:12">
      <c r="C40" s="17"/>
      <c r="D40" s="19"/>
      <c r="E40" s="17"/>
      <c r="F40" s="19"/>
      <c r="G40" s="7"/>
      <c r="I40" s="1"/>
      <c r="K40" s="1"/>
      <c r="L40" s="1"/>
    </row>
    <row r="41" spans="1:12">
      <c r="C41" s="17"/>
      <c r="D41" s="19"/>
      <c r="E41" s="17"/>
      <c r="F41" s="19"/>
      <c r="G41" s="7"/>
      <c r="I41" s="1"/>
      <c r="K41" s="1"/>
      <c r="L41" s="1"/>
    </row>
    <row r="42" spans="1:12">
      <c r="C42" s="17"/>
      <c r="D42" s="19"/>
      <c r="E42" s="17"/>
      <c r="F42" s="19"/>
      <c r="G42" s="7"/>
      <c r="I42" s="1"/>
      <c r="K42" s="1"/>
      <c r="L42" s="1"/>
    </row>
    <row r="43" spans="1:12">
      <c r="C43" s="17"/>
      <c r="D43" s="19"/>
      <c r="E43" s="17"/>
      <c r="F43" s="19"/>
      <c r="G43" s="7"/>
      <c r="I43" s="1"/>
      <c r="K43" s="1"/>
      <c r="L43" s="1"/>
    </row>
    <row r="44" spans="1:12">
      <c r="C44" s="17"/>
      <c r="D44" s="19"/>
      <c r="E44" s="17"/>
      <c r="F44" s="19"/>
      <c r="G44" s="7"/>
      <c r="I44" s="1"/>
      <c r="K44" s="1"/>
      <c r="L44" s="1"/>
    </row>
    <row r="45" spans="1:12">
      <c r="C45" s="17"/>
      <c r="D45" s="19"/>
      <c r="E45" s="17"/>
      <c r="F45" s="19"/>
      <c r="G45" s="7"/>
      <c r="I45" s="1"/>
      <c r="K45" s="1"/>
      <c r="L45" s="1"/>
    </row>
    <row r="46" spans="1:12">
      <c r="C46" s="17"/>
      <c r="D46" s="19"/>
      <c r="E46" s="17"/>
      <c r="F46" s="19"/>
      <c r="G46" s="7"/>
      <c r="I46" s="1"/>
      <c r="K46" s="1"/>
      <c r="L46" s="1"/>
    </row>
    <row r="47" spans="1:12">
      <c r="C47" s="17"/>
      <c r="D47" s="19"/>
      <c r="E47" s="17"/>
      <c r="F47" s="19"/>
      <c r="G47" s="7"/>
      <c r="I47" s="1"/>
      <c r="L47" s="1"/>
    </row>
    <row r="48" spans="1:12">
      <c r="C48" s="17"/>
      <c r="D48" s="19"/>
      <c r="E48" s="17"/>
      <c r="F48" s="19"/>
      <c r="G48" s="7"/>
      <c r="I48" s="1"/>
      <c r="L48" s="1"/>
    </row>
    <row r="49" spans="3:12">
      <c r="C49" s="17"/>
      <c r="D49" s="19"/>
      <c r="E49" s="17"/>
      <c r="F49" s="19"/>
      <c r="G49" s="7"/>
      <c r="I49" s="1"/>
      <c r="L49" s="1"/>
    </row>
    <row r="50" spans="3:12">
      <c r="C50" s="17"/>
      <c r="D50" s="19"/>
      <c r="E50" s="17"/>
      <c r="F50" s="19"/>
      <c r="G50" s="7"/>
      <c r="I50" s="1"/>
      <c r="L50" s="1"/>
    </row>
    <row r="51" spans="3:12">
      <c r="C51" s="17"/>
      <c r="D51" s="19"/>
      <c r="E51" s="17"/>
      <c r="F51" s="19"/>
      <c r="G51" s="7"/>
      <c r="I51" s="1"/>
      <c r="L51" s="1"/>
    </row>
    <row r="52" spans="3:12">
      <c r="C52" s="17"/>
      <c r="D52" s="19"/>
      <c r="E52" s="17"/>
      <c r="F52" s="19"/>
      <c r="G52" s="7"/>
      <c r="I52" s="1"/>
      <c r="L52" s="1"/>
    </row>
    <row r="53" spans="3:12">
      <c r="C53" s="17"/>
      <c r="D53" s="19"/>
      <c r="E53" s="17"/>
      <c r="F53" s="19"/>
      <c r="G53" s="7"/>
      <c r="I53" s="1"/>
      <c r="L53" s="1"/>
    </row>
    <row r="54" spans="3:12">
      <c r="C54" s="17"/>
      <c r="D54" s="19"/>
      <c r="E54" s="17"/>
      <c r="F54" s="19"/>
      <c r="G54" s="7"/>
      <c r="I54" s="1"/>
    </row>
    <row r="55" spans="3:12">
      <c r="C55" s="17"/>
      <c r="D55" s="19"/>
      <c r="E55" s="17"/>
      <c r="F55" s="19"/>
      <c r="G55" s="7"/>
      <c r="I55" s="1"/>
    </row>
    <row r="56" spans="3:12">
      <c r="C56" s="17"/>
      <c r="D56" s="19"/>
      <c r="E56" s="17"/>
      <c r="F56" s="19"/>
      <c r="G56" s="7"/>
      <c r="I56" s="1"/>
    </row>
    <row r="57" spans="3:12">
      <c r="C57" s="17"/>
      <c r="D57" s="19"/>
      <c r="E57" s="17"/>
      <c r="F57" s="19"/>
      <c r="G57" s="7"/>
      <c r="I57" s="1"/>
    </row>
    <row r="58" spans="3:12">
      <c r="C58" s="17"/>
      <c r="D58" s="19"/>
      <c r="E58" s="17"/>
      <c r="F58" s="19"/>
      <c r="G58" s="7"/>
      <c r="I58" s="1"/>
    </row>
    <row r="59" spans="3:12">
      <c r="C59" s="17"/>
      <c r="D59" s="19"/>
      <c r="E59" s="17"/>
      <c r="F59" s="19"/>
      <c r="G59" s="7"/>
      <c r="I59" s="1"/>
    </row>
    <row r="60" spans="3:12">
      <c r="D60" s="19"/>
      <c r="F60" s="19"/>
      <c r="G60" s="7"/>
    </row>
    <row r="61" spans="3:12">
      <c r="D61" s="19"/>
      <c r="F61" s="19"/>
      <c r="G61" s="7"/>
    </row>
    <row r="62" spans="3:12">
      <c r="D62" s="19"/>
      <c r="F62" s="19"/>
      <c r="G62" s="7"/>
    </row>
    <row r="63" spans="3:12">
      <c r="D63" s="19"/>
      <c r="F63" s="19"/>
      <c r="G63" s="7"/>
    </row>
    <row r="64" spans="3:12">
      <c r="D64" s="19"/>
      <c r="F64" s="19"/>
      <c r="G64" s="7"/>
    </row>
    <row r="65" spans="4:7">
      <c r="D65" s="19"/>
      <c r="F65" s="19"/>
      <c r="G65" s="7"/>
    </row>
    <row r="66" spans="4:7">
      <c r="D66" s="19"/>
      <c r="F66" s="19"/>
      <c r="G66" s="7"/>
    </row>
    <row r="67" spans="4:7">
      <c r="D67" s="19"/>
      <c r="F67" s="19"/>
      <c r="G67" s="7"/>
    </row>
    <row r="68" spans="4:7">
      <c r="D68" s="19"/>
      <c r="F68" s="19"/>
      <c r="G68" s="7"/>
    </row>
    <row r="69" spans="4:7">
      <c r="D69" s="19"/>
      <c r="F69" s="19"/>
      <c r="G69" s="7"/>
    </row>
    <row r="70" spans="4:7">
      <c r="D70" s="19"/>
      <c r="F70" s="19"/>
      <c r="G70" s="7"/>
    </row>
    <row r="71" spans="4:7">
      <c r="D71" s="19"/>
      <c r="F71" s="19"/>
      <c r="G71" s="7"/>
    </row>
    <row r="72" spans="4:7">
      <c r="D72" s="19"/>
      <c r="F72" s="19"/>
      <c r="G72" s="7"/>
    </row>
    <row r="73" spans="4:7">
      <c r="D73" s="19"/>
      <c r="F73" s="19"/>
      <c r="G73" s="7"/>
    </row>
    <row r="74" spans="4:7">
      <c r="D74" s="19"/>
      <c r="F74" s="19"/>
      <c r="G74" s="7"/>
    </row>
    <row r="75" spans="4:7">
      <c r="D75" s="19"/>
      <c r="F75" s="19"/>
      <c r="G75" s="7"/>
    </row>
    <row r="76" spans="4:7">
      <c r="D76" s="19"/>
      <c r="F76" s="19"/>
      <c r="G76" s="7"/>
    </row>
    <row r="77" spans="4:7">
      <c r="D77" s="19"/>
      <c r="F77" s="19"/>
      <c r="G77" s="7"/>
    </row>
    <row r="78" spans="4:7">
      <c r="D78" s="19"/>
      <c r="F78" s="19"/>
      <c r="G78" s="7"/>
    </row>
    <row r="79" spans="4:7">
      <c r="D79" s="19"/>
      <c r="F79" s="19"/>
      <c r="G79" s="7"/>
    </row>
    <row r="80" spans="4:7">
      <c r="D80" s="19"/>
      <c r="F80" s="19"/>
      <c r="G80" s="7"/>
    </row>
    <row r="81" spans="4:7">
      <c r="D81" s="19"/>
      <c r="F81" s="19"/>
      <c r="G81" s="7"/>
    </row>
    <row r="82" spans="4:7">
      <c r="D82" s="19"/>
      <c r="F82" s="19"/>
      <c r="G82" s="7"/>
    </row>
    <row r="83" spans="4:7">
      <c r="D83" s="19"/>
      <c r="F83" s="19"/>
      <c r="G83" s="7"/>
    </row>
    <row r="84" spans="4:7">
      <c r="D84" s="19"/>
      <c r="F84" s="19"/>
      <c r="G84" s="7"/>
    </row>
    <row r="85" spans="4:7">
      <c r="D85" s="19"/>
      <c r="F85" s="19"/>
      <c r="G85" s="7"/>
    </row>
    <row r="86" spans="4:7">
      <c r="D86" s="19"/>
      <c r="F86" s="19"/>
      <c r="G86" s="7"/>
    </row>
    <row r="87" spans="4:7">
      <c r="D87" s="19"/>
      <c r="F87" s="19"/>
      <c r="G87" s="7"/>
    </row>
    <row r="88" spans="4:7">
      <c r="D88" s="19"/>
      <c r="F88" s="19"/>
      <c r="G88" s="7"/>
    </row>
    <row r="89" spans="4:7">
      <c r="D89" s="19"/>
      <c r="F89" s="19"/>
      <c r="G89" s="7"/>
    </row>
    <row r="90" spans="4:7">
      <c r="D90" s="19"/>
      <c r="F90" s="19"/>
      <c r="G90" s="7"/>
    </row>
    <row r="91" spans="4:7">
      <c r="D91" s="19"/>
      <c r="F91" s="19"/>
      <c r="G91" s="7"/>
    </row>
    <row r="92" spans="4:7">
      <c r="D92" s="19"/>
      <c r="F92" s="19"/>
      <c r="G92" s="7"/>
    </row>
    <row r="93" spans="4:7">
      <c r="D93" s="19"/>
      <c r="F93" s="19"/>
      <c r="G93" s="7"/>
    </row>
    <row r="94" spans="4:7">
      <c r="D94" s="19"/>
      <c r="F94" s="19"/>
      <c r="G94" s="7"/>
    </row>
    <row r="95" spans="4:7">
      <c r="D95" s="19"/>
      <c r="F95" s="19"/>
      <c r="G95" s="7"/>
    </row>
    <row r="96" spans="4:7">
      <c r="D96" s="19"/>
      <c r="F96" s="19"/>
      <c r="G96" s="7"/>
    </row>
    <row r="97" spans="4:7">
      <c r="D97" s="19"/>
      <c r="F97" s="19"/>
      <c r="G97" s="7"/>
    </row>
    <row r="98" spans="4:7">
      <c r="D98" s="19"/>
      <c r="F98" s="19"/>
      <c r="G98" s="7"/>
    </row>
    <row r="99" spans="4:7">
      <c r="D99" s="19"/>
      <c r="F99" s="19"/>
      <c r="G99" s="7"/>
    </row>
    <row r="100" spans="4:7">
      <c r="D100" s="19"/>
      <c r="F100" s="19"/>
      <c r="G100" s="7"/>
    </row>
    <row r="101" spans="4:7">
      <c r="D101" s="19"/>
      <c r="F101" s="19"/>
      <c r="G101" s="7"/>
    </row>
    <row r="102" spans="4:7">
      <c r="D102" s="19"/>
      <c r="F102" s="19"/>
      <c r="G102" s="7"/>
    </row>
    <row r="103" spans="4:7">
      <c r="D103" s="19"/>
      <c r="F103" s="19"/>
      <c r="G103" s="7"/>
    </row>
    <row r="104" spans="4:7">
      <c r="D104" s="19"/>
      <c r="F104" s="19"/>
      <c r="G104" s="7"/>
    </row>
    <row r="105" spans="4:7">
      <c r="D105" s="19"/>
      <c r="F105" s="19"/>
      <c r="G105" s="7"/>
    </row>
    <row r="106" spans="4:7">
      <c r="D106" s="19"/>
      <c r="F106" s="19"/>
      <c r="G106" s="7"/>
    </row>
    <row r="107" spans="4:7">
      <c r="D107" s="19"/>
      <c r="F107" s="19"/>
      <c r="G107" s="7"/>
    </row>
    <row r="108" spans="4:7">
      <c r="D108" s="19"/>
      <c r="F108" s="19"/>
      <c r="G108" s="7"/>
    </row>
    <row r="109" spans="4:7">
      <c r="D109" s="19"/>
      <c r="F109" s="19"/>
      <c r="G109" s="7"/>
    </row>
    <row r="110" spans="4:7">
      <c r="D110" s="19"/>
      <c r="F110" s="19"/>
      <c r="G110" s="7"/>
    </row>
    <row r="111" spans="4:7">
      <c r="D111" s="19"/>
      <c r="F111" s="19"/>
      <c r="G111" s="7"/>
    </row>
    <row r="112" spans="4:7">
      <c r="D112" s="19"/>
      <c r="F112" s="19"/>
      <c r="G112" s="7"/>
    </row>
    <row r="113" spans="4:7">
      <c r="D113" s="19"/>
      <c r="F113" s="19"/>
      <c r="G113" s="7"/>
    </row>
    <row r="114" spans="4:7">
      <c r="D114" s="19"/>
      <c r="F114" s="19"/>
      <c r="G114" s="7"/>
    </row>
    <row r="115" spans="4:7">
      <c r="D115" s="19"/>
      <c r="F115" s="19"/>
      <c r="G115" s="7"/>
    </row>
    <row r="116" spans="4:7">
      <c r="D116" s="19"/>
      <c r="F116" s="19"/>
      <c r="G116" s="7"/>
    </row>
    <row r="117" spans="4:7">
      <c r="D117" s="19"/>
      <c r="F117" s="19"/>
      <c r="G117" s="7"/>
    </row>
    <row r="118" spans="4:7">
      <c r="D118" s="19"/>
      <c r="F118" s="19"/>
      <c r="G118" s="7"/>
    </row>
    <row r="119" spans="4:7">
      <c r="D119" s="19"/>
      <c r="F119" s="19"/>
      <c r="G119" s="7"/>
    </row>
    <row r="120" spans="4:7">
      <c r="D120" s="19"/>
      <c r="F120" s="19"/>
      <c r="G120" s="7"/>
    </row>
    <row r="121" spans="4:7">
      <c r="D121" s="19"/>
      <c r="F121" s="19"/>
      <c r="G121" s="7"/>
    </row>
    <row r="122" spans="4:7">
      <c r="D122" s="19"/>
      <c r="F122" s="19"/>
      <c r="G122" s="7"/>
    </row>
    <row r="123" spans="4:7">
      <c r="D123" s="19"/>
      <c r="F123" s="19"/>
      <c r="G123" s="7"/>
    </row>
    <row r="124" spans="4:7">
      <c r="D124" s="19"/>
      <c r="F124" s="19"/>
      <c r="G124" s="7"/>
    </row>
    <row r="125" spans="4:7">
      <c r="D125" s="19"/>
      <c r="F125" s="19"/>
      <c r="G125" s="7"/>
    </row>
    <row r="126" spans="4:7">
      <c r="D126" s="19"/>
      <c r="F126" s="19"/>
      <c r="G126" s="7"/>
    </row>
    <row r="127" spans="4:7">
      <c r="D127" s="19"/>
      <c r="F127" s="19"/>
      <c r="G127" s="7"/>
    </row>
    <row r="128" spans="4:7">
      <c r="D128" s="19"/>
      <c r="F128" s="19"/>
      <c r="G128" s="7"/>
    </row>
    <row r="129" spans="4:7">
      <c r="D129" s="19"/>
      <c r="F129" s="19"/>
      <c r="G129" s="7"/>
    </row>
    <row r="130" spans="4:7">
      <c r="D130" s="19"/>
      <c r="F130" s="19"/>
      <c r="G130" s="7"/>
    </row>
    <row r="131" spans="4:7">
      <c r="D131" s="19"/>
      <c r="F131" s="19"/>
      <c r="G131" s="7"/>
    </row>
    <row r="132" spans="4:7">
      <c r="D132" s="19"/>
      <c r="F132" s="19"/>
      <c r="G132" s="7"/>
    </row>
    <row r="133" spans="4:7">
      <c r="D133" s="19"/>
      <c r="F133" s="19"/>
      <c r="G133" s="7"/>
    </row>
    <row r="134" spans="4:7">
      <c r="D134" s="19"/>
      <c r="F134" s="19"/>
      <c r="G134" s="7"/>
    </row>
    <row r="135" spans="4:7">
      <c r="D135" s="19"/>
      <c r="F135" s="19"/>
      <c r="G135" s="7"/>
    </row>
    <row r="136" spans="4:7">
      <c r="D136" s="19"/>
      <c r="F136" s="19"/>
      <c r="G136" s="7"/>
    </row>
    <row r="137" spans="4:7">
      <c r="D137" s="19"/>
      <c r="F137" s="19"/>
      <c r="G137" s="7"/>
    </row>
    <row r="138" spans="4:7">
      <c r="D138" s="19"/>
      <c r="F138" s="19"/>
      <c r="G138" s="7"/>
    </row>
    <row r="139" spans="4:7">
      <c r="D139" s="19"/>
      <c r="F139" s="19"/>
      <c r="G139" s="7"/>
    </row>
    <row r="140" spans="4:7">
      <c r="D140" s="19"/>
      <c r="F140" s="19"/>
      <c r="G140" s="7"/>
    </row>
    <row r="141" spans="4:7">
      <c r="D141" s="19"/>
      <c r="F141" s="19"/>
      <c r="G141" s="7"/>
    </row>
    <row r="142" spans="4:7">
      <c r="D142" s="19"/>
      <c r="F142" s="19"/>
      <c r="G142" s="7"/>
    </row>
    <row r="143" spans="4:7">
      <c r="D143" s="19"/>
      <c r="F143" s="19"/>
      <c r="G143" s="7"/>
    </row>
    <row r="144" spans="4:7">
      <c r="D144" s="19"/>
      <c r="F144" s="19"/>
      <c r="G144" s="7"/>
    </row>
    <row r="145" spans="4:7">
      <c r="D145" s="19"/>
      <c r="F145" s="19"/>
      <c r="G145" s="7"/>
    </row>
    <row r="146" spans="4:7">
      <c r="D146" s="19"/>
      <c r="F146" s="19"/>
      <c r="G146" s="7"/>
    </row>
    <row r="147" spans="4:7">
      <c r="D147" s="19"/>
      <c r="F147" s="19"/>
      <c r="G147" s="7"/>
    </row>
    <row r="148" spans="4:7">
      <c r="D148" s="19"/>
      <c r="F148" s="19"/>
      <c r="G148" s="7"/>
    </row>
    <row r="149" spans="4:7">
      <c r="D149" s="19"/>
      <c r="F149" s="19"/>
      <c r="G149" s="7"/>
    </row>
    <row r="150" spans="4:7">
      <c r="D150" s="19"/>
      <c r="F150" s="19"/>
      <c r="G150" s="7"/>
    </row>
    <row r="151" spans="4:7">
      <c r="D151" s="19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G43" sqref="G43"/>
    </sheetView>
  </sheetViews>
  <sheetFormatPr defaultRowHeight="12.75"/>
  <sheetData>
    <row r="1" spans="1:17">
      <c r="A1" s="54" t="s">
        <v>47</v>
      </c>
      <c r="B1" s="70"/>
      <c r="G1" s="4"/>
      <c r="H1" s="21"/>
      <c r="I1" s="4"/>
      <c r="K1" s="55"/>
    </row>
    <row r="2" spans="1:17">
      <c r="A2" s="56">
        <v>3.5810540199999998</v>
      </c>
      <c r="B2" s="71"/>
      <c r="G2" s="7"/>
      <c r="H2" s="19"/>
      <c r="I2" s="7"/>
      <c r="K2" s="55"/>
    </row>
    <row r="3" spans="1:17">
      <c r="A3" s="6"/>
      <c r="B3" s="7"/>
      <c r="G3" s="7"/>
      <c r="H3" s="19"/>
      <c r="I3" s="7"/>
      <c r="K3" s="55"/>
    </row>
    <row r="4" spans="1:17">
      <c r="A4" s="54" t="s">
        <v>33</v>
      </c>
      <c r="B4" s="70"/>
      <c r="G4" s="7"/>
      <c r="H4" s="19"/>
      <c r="I4" s="7"/>
      <c r="K4" s="55"/>
    </row>
    <row r="5" spans="1:17">
      <c r="A5" s="57">
        <v>2.2719999999999999E-5</v>
      </c>
      <c r="B5" s="72"/>
      <c r="G5" s="20"/>
      <c r="H5" s="19"/>
      <c r="I5" s="7"/>
      <c r="K5" s="55"/>
    </row>
    <row r="6" spans="1:17">
      <c r="A6" s="27"/>
      <c r="B6" s="27"/>
      <c r="C6" s="7"/>
      <c r="D6" s="7"/>
      <c r="E6" s="7"/>
      <c r="F6" s="7"/>
      <c r="G6" s="7"/>
      <c r="H6" s="19"/>
      <c r="I6" s="7"/>
      <c r="K6" s="55"/>
    </row>
    <row r="7" spans="1:17" ht="13.5" thickBot="1">
      <c r="A7" s="58"/>
      <c r="B7" s="58"/>
      <c r="C7" s="12"/>
      <c r="D7" s="12"/>
      <c r="E7" s="12"/>
      <c r="F7" s="12"/>
      <c r="G7" s="12"/>
      <c r="H7" s="59"/>
      <c r="I7" s="12"/>
      <c r="J7" s="12"/>
      <c r="K7" s="60"/>
      <c r="L7" s="12"/>
      <c r="M7" s="7"/>
    </row>
    <row r="8" spans="1:17" ht="18">
      <c r="C8" s="73" t="s">
        <v>36</v>
      </c>
      <c r="D8" s="73"/>
      <c r="E8" s="73"/>
      <c r="F8" s="73"/>
      <c r="G8" s="73"/>
      <c r="H8" s="73"/>
      <c r="I8" s="73"/>
      <c r="J8" s="73"/>
      <c r="K8" s="73"/>
      <c r="L8" s="73"/>
      <c r="M8" s="28"/>
    </row>
    <row r="9" spans="1:17" ht="63.75">
      <c r="A9" t="s">
        <v>34</v>
      </c>
      <c r="B9" t="s">
        <v>54</v>
      </c>
      <c r="C9" s="22" t="s">
        <v>48</v>
      </c>
      <c r="D9" s="22" t="s">
        <v>49</v>
      </c>
      <c r="E9" s="22" t="s">
        <v>50</v>
      </c>
      <c r="F9" s="22" t="s">
        <v>51</v>
      </c>
      <c r="G9" s="16" t="s">
        <v>39</v>
      </c>
      <c r="H9" s="5" t="s">
        <v>43</v>
      </c>
      <c r="I9" s="4" t="s">
        <v>52</v>
      </c>
      <c r="J9" s="18" t="s">
        <v>40</v>
      </c>
      <c r="K9" s="61" t="s">
        <v>41</v>
      </c>
      <c r="L9" s="21" t="s">
        <v>40</v>
      </c>
      <c r="M9" s="22" t="s">
        <v>50</v>
      </c>
      <c r="N9" s="16" t="s">
        <v>42</v>
      </c>
      <c r="O9" s="16" t="s">
        <v>44</v>
      </c>
      <c r="P9" s="62" t="s">
        <v>53</v>
      </c>
    </row>
    <row r="10" spans="1:17" ht="15">
      <c r="A10" s="63">
        <v>490</v>
      </c>
      <c r="B10" s="63">
        <v>490</v>
      </c>
      <c r="C10" s="63">
        <v>575.03357000000005</v>
      </c>
      <c r="D10" s="69">
        <v>0.94837890000000002</v>
      </c>
      <c r="E10" s="63">
        <v>5.1621106E-2</v>
      </c>
      <c r="F10" s="64">
        <v>1.9166588E-3</v>
      </c>
      <c r="G10" s="63">
        <v>3.6231627</v>
      </c>
      <c r="H10" s="65">
        <v>5.1842456999999999E-5</v>
      </c>
      <c r="I10" s="66">
        <f t="shared" ref="I10:I18" si="0">$A$2*(1+(A10-25)*$A$5)</f>
        <v>3.618887139510496</v>
      </c>
      <c r="J10" s="19">
        <f>(G10-I10)/0.033</f>
        <v>0.12956243907587722</v>
      </c>
      <c r="K10" s="67">
        <f t="shared" ref="K10:K18" si="1">G10*(1-(A10-25)*$A$5)</f>
        <v>3.5848847107070396</v>
      </c>
      <c r="L10" s="19">
        <f>(K10-$A$2)/0.033</f>
        <v>0.1160815365769632</v>
      </c>
      <c r="M10" s="63">
        <v>3.1840105E-2</v>
      </c>
      <c r="N10" s="2">
        <f>(J10+L10)/2</f>
        <v>0.1228219878264202</v>
      </c>
      <c r="O10" s="1">
        <f>H10/0.033</f>
        <v>1.5709835454545454E-3</v>
      </c>
      <c r="P10">
        <f>N10*D10</f>
        <v>0.11648178171063378</v>
      </c>
      <c r="Q10" s="1"/>
    </row>
    <row r="11" spans="1:17" ht="15">
      <c r="A11" s="63">
        <v>490</v>
      </c>
      <c r="B11" s="63">
        <v>490</v>
      </c>
      <c r="C11" s="63">
        <v>795.07157000000007</v>
      </c>
      <c r="D11" s="69">
        <v>0.90722524999999998</v>
      </c>
      <c r="E11" s="63">
        <v>9.2774739999999994E-2</v>
      </c>
      <c r="F11" s="64">
        <v>1.8050979E-3</v>
      </c>
      <c r="G11" s="63">
        <v>3.6233968999999999</v>
      </c>
      <c r="H11" s="65">
        <v>4.7365225E-5</v>
      </c>
      <c r="I11" s="66">
        <f t="shared" si="0"/>
        <v>3.618887139510496</v>
      </c>
      <c r="J11" s="19">
        <f t="shared" ref="J11:J18" si="2">(G11-I11)/0.033</f>
        <v>0.1366594087728458</v>
      </c>
      <c r="K11" s="67">
        <f t="shared" si="1"/>
        <v>3.5851164364308796</v>
      </c>
      <c r="L11" s="19">
        <f t="shared" ref="L11:L18" si="3">(K11-$A$2)/0.033</f>
        <v>0.12310352820847846</v>
      </c>
      <c r="M11" s="63">
        <v>6.4181749999999996E-2</v>
      </c>
      <c r="N11" s="2">
        <f>(J11+L11)/2</f>
        <v>0.12988146849066212</v>
      </c>
      <c r="O11" s="1">
        <f t="shared" ref="O11:O18" si="4">H11/0.033</f>
        <v>1.4353098484848484E-3</v>
      </c>
      <c r="P11">
        <f t="shared" ref="P11:P17" si="5">N11*D11</f>
        <v>0.11783174772180806</v>
      </c>
      <c r="Q11" s="1"/>
    </row>
    <row r="12" spans="1:17" ht="15">
      <c r="A12" s="63">
        <v>244.6</v>
      </c>
      <c r="B12" s="63">
        <f>A12+100</f>
        <v>344.6</v>
      </c>
      <c r="C12" s="63">
        <v>833.07257000000004</v>
      </c>
      <c r="D12" s="69">
        <v>0.80140469999999997</v>
      </c>
      <c r="E12" s="63">
        <v>0.19859526999999999</v>
      </c>
      <c r="F12" s="64">
        <v>1.6653547E-3</v>
      </c>
      <c r="G12" s="63">
        <v>3.6127840999999998</v>
      </c>
      <c r="H12" s="65">
        <v>4.5180794000000003E-5</v>
      </c>
      <c r="I12" s="66">
        <f t="shared" si="0"/>
        <v>3.5989210157946339</v>
      </c>
      <c r="J12" s="19">
        <f t="shared" si="2"/>
        <v>0.42009346076866577</v>
      </c>
      <c r="K12" s="67">
        <f t="shared" si="1"/>
        <v>3.5947587929364606</v>
      </c>
      <c r="L12" s="19">
        <f t="shared" si="3"/>
        <v>0.41529614958972039</v>
      </c>
      <c r="M12" s="63">
        <v>0.13238428999999999</v>
      </c>
      <c r="N12" s="2">
        <f t="shared" ref="N12:N18" si="6">(J12+L12)/2</f>
        <v>0.41769480517919311</v>
      </c>
      <c r="O12" s="1">
        <f t="shared" si="4"/>
        <v>1.3691149696969697E-3</v>
      </c>
      <c r="P12">
        <f>N12*D12</f>
        <v>0.33474258003618967</v>
      </c>
      <c r="Q12" s="1"/>
    </row>
    <row r="13" spans="1:17" ht="15">
      <c r="A13" s="63">
        <v>230.5</v>
      </c>
      <c r="B13" s="63">
        <f t="shared" ref="B13:B18" si="7">A13+100</f>
        <v>330.5</v>
      </c>
      <c r="C13" s="63">
        <v>834.47657000000004</v>
      </c>
      <c r="D13" s="69">
        <v>0.58884364</v>
      </c>
      <c r="E13" s="63">
        <v>0.41115636</v>
      </c>
      <c r="F13" s="64">
        <v>2.0799194000000001E-3</v>
      </c>
      <c r="G13" s="63">
        <v>3.6120496000000002</v>
      </c>
      <c r="H13" s="65">
        <v>5.7719269999999999E-5</v>
      </c>
      <c r="I13" s="66">
        <f t="shared" si="0"/>
        <v>3.5977738179772194</v>
      </c>
      <c r="J13" s="19">
        <f>(G13-I13)/0.033</f>
        <v>0.43259945523578153</v>
      </c>
      <c r="K13" s="67">
        <f t="shared" si="1"/>
        <v>3.5951850848995841</v>
      </c>
      <c r="L13" s="19">
        <f t="shared" si="3"/>
        <v>0.42821408786618986</v>
      </c>
      <c r="M13" s="63">
        <v>0.20277254</v>
      </c>
      <c r="N13" s="2">
        <f t="shared" si="6"/>
        <v>0.43040677155098572</v>
      </c>
      <c r="O13" s="1">
        <f t="shared" si="4"/>
        <v>1.7490687878787877E-3</v>
      </c>
      <c r="P13">
        <f t="shared" si="5"/>
        <v>0.25344229004073088</v>
      </c>
      <c r="Q13" s="1"/>
    </row>
    <row r="14" spans="1:17" ht="15">
      <c r="A14" s="63">
        <v>222.5</v>
      </c>
      <c r="B14" s="63">
        <f t="shared" si="7"/>
        <v>322.5</v>
      </c>
      <c r="C14" s="63">
        <v>835.27257000000009</v>
      </c>
      <c r="D14" s="69">
        <v>0.49138546</v>
      </c>
      <c r="E14" s="63">
        <v>0.50861453999999995</v>
      </c>
      <c r="F14" s="64">
        <v>1.8840726000000001E-3</v>
      </c>
      <c r="G14" s="63">
        <v>3.6113572</v>
      </c>
      <c r="H14" s="65">
        <v>6.8350140000000004E-5</v>
      </c>
      <c r="I14" s="66">
        <f t="shared" si="0"/>
        <v>3.5971229255985437</v>
      </c>
      <c r="J14" s="19">
        <f t="shared" si="2"/>
        <v>0.43134164852897888</v>
      </c>
      <c r="K14" s="67">
        <f t="shared" si="1"/>
        <v>3.5951523179721598</v>
      </c>
      <c r="L14" s="19">
        <f t="shared" si="3"/>
        <v>0.42722115067151517</v>
      </c>
      <c r="M14" s="63">
        <v>0.30753072999999997</v>
      </c>
      <c r="N14" s="2">
        <f t="shared" si="6"/>
        <v>0.42928139960024703</v>
      </c>
      <c r="O14" s="1">
        <f t="shared" si="4"/>
        <v>2.0712163636363635E-3</v>
      </c>
      <c r="P14">
        <f t="shared" si="5"/>
        <v>0.21094263801201121</v>
      </c>
      <c r="Q14" s="1"/>
    </row>
    <row r="15" spans="1:17" ht="15">
      <c r="A15" s="63">
        <v>212.7</v>
      </c>
      <c r="B15" s="63">
        <f t="shared" si="7"/>
        <v>312.7</v>
      </c>
      <c r="C15" s="63">
        <v>836.27057000000002</v>
      </c>
      <c r="D15" s="69">
        <v>0.40197319999999997</v>
      </c>
      <c r="E15" s="63">
        <v>0.59802679999999997</v>
      </c>
      <c r="F15" s="64">
        <v>1.7878143999999999E-3</v>
      </c>
      <c r="G15" s="63">
        <v>3.6104788999999999</v>
      </c>
      <c r="H15" s="65">
        <v>8.4984450000000003E-5</v>
      </c>
      <c r="I15" s="66">
        <f t="shared" si="0"/>
        <v>3.5963255824346665</v>
      </c>
      <c r="J15" s="19">
        <f t="shared" si="2"/>
        <v>0.42888841107071046</v>
      </c>
      <c r="K15" s="67">
        <f t="shared" si="1"/>
        <v>3.5950818538698783</v>
      </c>
      <c r="L15" s="19">
        <f>(K15-$A$2)/0.033</f>
        <v>0.42508587484480276</v>
      </c>
      <c r="M15" s="63">
        <v>0.39335579999999998</v>
      </c>
      <c r="N15" s="2">
        <f t="shared" si="6"/>
        <v>0.42698714295775664</v>
      </c>
      <c r="O15" s="1">
        <f t="shared" si="4"/>
        <v>2.5752863636363636E-3</v>
      </c>
      <c r="P15">
        <f t="shared" si="5"/>
        <v>0.1716373882135869</v>
      </c>
      <c r="Q15" s="1"/>
    </row>
    <row r="16" spans="1:17" ht="15">
      <c r="A16" s="63">
        <v>190.86</v>
      </c>
      <c r="B16" s="63">
        <f t="shared" si="7"/>
        <v>290.86</v>
      </c>
      <c r="C16" s="63">
        <v>838.47057000000007</v>
      </c>
      <c r="D16" s="69">
        <v>0.29812664</v>
      </c>
      <c r="E16" s="63">
        <v>0.70187336</v>
      </c>
      <c r="F16" s="64">
        <v>1.8522804999999999E-3</v>
      </c>
      <c r="G16" s="63">
        <v>3.6087828000000002</v>
      </c>
      <c r="H16" s="65">
        <v>1.1939859E-4</v>
      </c>
      <c r="I16" s="66">
        <f t="shared" si="0"/>
        <v>3.5945486462408835</v>
      </c>
      <c r="J16" s="19">
        <f t="shared" si="2"/>
        <v>0.43133799270050394</v>
      </c>
      <c r="K16" s="67">
        <f t="shared" si="1"/>
        <v>3.5951836823104744</v>
      </c>
      <c r="L16" s="19">
        <f t="shared" si="3"/>
        <v>0.4281715851658946</v>
      </c>
      <c r="M16" s="63">
        <v>0.50456559999999995</v>
      </c>
      <c r="N16" s="2">
        <f t="shared" si="6"/>
        <v>0.42975478893319929</v>
      </c>
      <c r="O16" s="1">
        <f t="shared" si="4"/>
        <v>3.6181390909090908E-3</v>
      </c>
      <c r="P16">
        <f t="shared" si="5"/>
        <v>0.12812135124856389</v>
      </c>
      <c r="Q16" s="1"/>
    </row>
    <row r="17" spans="1:17" ht="15">
      <c r="A17" s="63">
        <v>140.6</v>
      </c>
      <c r="B17" s="63">
        <f t="shared" si="7"/>
        <v>240.6</v>
      </c>
      <c r="C17" s="63">
        <v>843.52457000000004</v>
      </c>
      <c r="D17" s="69">
        <v>0.17722905</v>
      </c>
      <c r="E17" s="63">
        <v>0.82277095</v>
      </c>
      <c r="F17" s="64">
        <v>2.1193620000000001E-3</v>
      </c>
      <c r="G17" s="63">
        <v>3.6045349</v>
      </c>
      <c r="H17" s="65">
        <v>2.2392502000000001E-4</v>
      </c>
      <c r="I17" s="66">
        <f t="shared" si="0"/>
        <v>3.5904594148718565</v>
      </c>
      <c r="J17" s="19">
        <f t="shared" si="2"/>
        <v>0.42652985236798469</v>
      </c>
      <c r="K17" s="67">
        <f t="shared" si="1"/>
        <v>3.5950678341935229</v>
      </c>
      <c r="L17" s="19">
        <f t="shared" si="3"/>
        <v>0.42466103616736661</v>
      </c>
      <c r="M17" s="63">
        <v>0.61394709999999997</v>
      </c>
      <c r="N17" s="2">
        <f t="shared" si="6"/>
        <v>0.42559544426767565</v>
      </c>
      <c r="O17" s="1">
        <f t="shared" si="4"/>
        <v>6.7856066666666668E-3</v>
      </c>
      <c r="P17">
        <f t="shared" si="5"/>
        <v>7.54278762718881E-2</v>
      </c>
      <c r="Q17" s="1"/>
    </row>
    <row r="18" spans="1:17" ht="15">
      <c r="A18" s="63">
        <v>74.900000000000006</v>
      </c>
      <c r="B18" s="63">
        <f t="shared" si="7"/>
        <v>174.9</v>
      </c>
      <c r="C18" s="63">
        <v>851.73057000000006</v>
      </c>
      <c r="D18" s="69">
        <v>9.5974450000000003E-2</v>
      </c>
      <c r="E18" s="63">
        <v>0.90402554999999996</v>
      </c>
      <c r="F18" s="64">
        <v>2.184498E-3</v>
      </c>
      <c r="G18" s="63">
        <v>3.6005552000000001</v>
      </c>
      <c r="H18" s="65">
        <v>4.4843520000000003E-4</v>
      </c>
      <c r="I18" s="66">
        <f t="shared" si="0"/>
        <v>3.5851139612119862</v>
      </c>
      <c r="J18" s="19">
        <f t="shared" si="2"/>
        <v>0.4679163269095104</v>
      </c>
      <c r="K18" s="67">
        <f t="shared" si="1"/>
        <v>3.5964731497542144</v>
      </c>
      <c r="L18" s="19">
        <f t="shared" si="3"/>
        <v>0.46724635618831983</v>
      </c>
      <c r="M18" s="63">
        <v>0.7072562</v>
      </c>
      <c r="N18" s="2">
        <f t="shared" si="6"/>
        <v>0.46758134154891512</v>
      </c>
      <c r="O18" s="1">
        <f t="shared" si="4"/>
        <v>1.3588945454545455E-2</v>
      </c>
      <c r="P18">
        <f>N18*D18</f>
        <v>4.4875862085419278E-2</v>
      </c>
      <c r="Q18" s="1"/>
    </row>
    <row r="19" spans="1:17">
      <c r="A19" s="63"/>
      <c r="B19" s="63"/>
      <c r="C19" s="63"/>
      <c r="D19" s="63"/>
      <c r="E19" s="63"/>
      <c r="F19" s="64"/>
      <c r="G19" s="63"/>
      <c r="H19" s="65"/>
      <c r="I19" s="66"/>
      <c r="J19" s="19"/>
      <c r="K19" s="67"/>
      <c r="L19" s="19"/>
      <c r="M19" s="63"/>
      <c r="N19" s="2"/>
      <c r="O19" s="1"/>
      <c r="Q19" s="1"/>
    </row>
    <row r="20" spans="1:17">
      <c r="A20" s="63"/>
      <c r="B20" s="63"/>
      <c r="C20" s="63"/>
      <c r="D20" s="63"/>
      <c r="E20" s="63"/>
      <c r="F20" s="64"/>
      <c r="G20" s="63"/>
      <c r="H20" s="65"/>
      <c r="I20" s="66"/>
      <c r="J20" s="19"/>
      <c r="K20" s="67"/>
      <c r="L20" s="19"/>
      <c r="M20" s="63"/>
      <c r="N20" s="2"/>
      <c r="O20" s="1"/>
      <c r="Q20" s="1"/>
    </row>
    <row r="21" spans="1:17">
      <c r="G21" s="2"/>
      <c r="H21" s="68"/>
      <c r="I21" s="66"/>
      <c r="J21" s="19"/>
      <c r="K21" s="67"/>
      <c r="L21" s="19"/>
      <c r="M21" s="7"/>
      <c r="N21" s="2"/>
      <c r="O21" s="1"/>
      <c r="Q21" s="1"/>
    </row>
    <row r="22" spans="1:17">
      <c r="G22" s="2"/>
      <c r="H22" s="68"/>
      <c r="I22" s="66"/>
      <c r="J22" s="19"/>
      <c r="K22" s="67"/>
      <c r="L22" s="19"/>
      <c r="M22" s="7"/>
      <c r="N22" s="2"/>
      <c r="O22" s="1"/>
      <c r="Q22" s="1"/>
    </row>
    <row r="23" spans="1:17">
      <c r="G23" s="2"/>
      <c r="H23" s="68"/>
      <c r="I23" s="66"/>
      <c r="J23" s="19"/>
      <c r="K23" s="67"/>
      <c r="L23" s="19"/>
      <c r="M23" s="7"/>
      <c r="N23" s="2"/>
      <c r="O23" s="1"/>
      <c r="Q23" s="1"/>
    </row>
    <row r="24" spans="1:17">
      <c r="G24" s="2"/>
      <c r="H24" s="68"/>
      <c r="I24" s="66"/>
      <c r="J24" s="19"/>
      <c r="K24" s="67"/>
      <c r="L24" s="19"/>
      <c r="M24" s="7"/>
      <c r="N24" s="2"/>
      <c r="O24" s="1"/>
      <c r="Q24" s="1"/>
    </row>
    <row r="25" spans="1:17">
      <c r="G25" s="2"/>
      <c r="H25" s="68"/>
      <c r="I25" s="66"/>
      <c r="J25" s="19"/>
      <c r="K25" s="67"/>
      <c r="L25" s="19"/>
      <c r="M25" s="7"/>
      <c r="N25" s="2"/>
      <c r="O25" s="1"/>
      <c r="Q25" s="1"/>
    </row>
    <row r="26" spans="1:17">
      <c r="G26" s="2"/>
      <c r="H26" s="68"/>
      <c r="I26" s="66"/>
      <c r="J26" s="19"/>
      <c r="K26" s="67"/>
      <c r="L26" s="19"/>
      <c r="M26" s="7"/>
      <c r="N26" s="2"/>
      <c r="O26" s="1"/>
      <c r="Q26" s="1"/>
    </row>
  </sheetData>
  <mergeCells count="1">
    <mergeCell ref="C8:L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J33" sqref="J33"/>
    </sheetView>
  </sheetViews>
  <sheetFormatPr defaultRowHeight="12.75"/>
  <sheetData>
    <row r="1" spans="1:17">
      <c r="A1" s="54" t="s">
        <v>47</v>
      </c>
      <c r="B1" s="70"/>
      <c r="G1" s="4"/>
      <c r="H1" s="21"/>
      <c r="I1" s="4"/>
      <c r="K1" s="55"/>
    </row>
    <row r="2" spans="1:17">
      <c r="A2" s="56">
        <v>3.5810540199999998</v>
      </c>
      <c r="B2" s="71"/>
      <c r="G2" s="7"/>
      <c r="H2" s="19"/>
      <c r="I2" s="7"/>
      <c r="K2" s="55"/>
    </row>
    <row r="3" spans="1:17">
      <c r="A3" s="6"/>
      <c r="B3" s="7"/>
      <c r="G3" s="7"/>
      <c r="H3" s="19"/>
      <c r="I3" s="7"/>
      <c r="K3" s="55"/>
    </row>
    <row r="4" spans="1:17">
      <c r="A4" s="54" t="s">
        <v>33</v>
      </c>
      <c r="B4" s="70"/>
      <c r="G4" s="7"/>
      <c r="H4" s="19"/>
      <c r="I4" s="7"/>
      <c r="K4" s="55"/>
    </row>
    <row r="5" spans="1:17">
      <c r="A5" s="57">
        <v>2.2719999999999999E-5</v>
      </c>
      <c r="B5" s="72"/>
      <c r="G5" s="20"/>
      <c r="H5" s="19"/>
      <c r="I5" s="7"/>
      <c r="K5" s="55"/>
    </row>
    <row r="6" spans="1:17">
      <c r="A6" s="27"/>
      <c r="B6" s="27"/>
      <c r="C6" s="7"/>
      <c r="D6" s="7"/>
      <c r="E6" s="7"/>
      <c r="F6" s="7"/>
      <c r="G6" s="7"/>
      <c r="H6" s="19"/>
      <c r="I6" s="7"/>
      <c r="K6" s="55"/>
    </row>
    <row r="7" spans="1:17" ht="13.5" thickBot="1">
      <c r="A7" s="58"/>
      <c r="B7" s="58"/>
      <c r="C7" s="12"/>
      <c r="D7" s="12"/>
      <c r="E7" s="12"/>
      <c r="F7" s="12"/>
      <c r="G7" s="12"/>
      <c r="H7" s="59"/>
      <c r="I7" s="12"/>
      <c r="J7" s="12"/>
      <c r="K7" s="60"/>
      <c r="L7" s="12"/>
      <c r="M7" s="7"/>
    </row>
    <row r="8" spans="1:17" ht="18">
      <c r="C8" s="73" t="s">
        <v>36</v>
      </c>
      <c r="D8" s="73"/>
      <c r="E8" s="73"/>
      <c r="F8" s="73"/>
      <c r="G8" s="73"/>
      <c r="H8" s="73"/>
      <c r="I8" s="73"/>
      <c r="J8" s="73"/>
      <c r="K8" s="73"/>
      <c r="L8" s="73"/>
      <c r="M8" s="28"/>
    </row>
    <row r="9" spans="1:17" ht="63.75">
      <c r="A9" t="s">
        <v>34</v>
      </c>
      <c r="B9" t="s">
        <v>54</v>
      </c>
      <c r="C9" s="22" t="s">
        <v>48</v>
      </c>
      <c r="D9" s="22" t="s">
        <v>49</v>
      </c>
      <c r="E9" s="22" t="s">
        <v>50</v>
      </c>
      <c r="F9" s="22" t="s">
        <v>51</v>
      </c>
      <c r="G9" s="16" t="s">
        <v>39</v>
      </c>
      <c r="H9" s="5" t="s">
        <v>43</v>
      </c>
      <c r="I9" s="4" t="s">
        <v>52</v>
      </c>
      <c r="J9" s="18" t="s">
        <v>40</v>
      </c>
      <c r="K9" s="61" t="s">
        <v>41</v>
      </c>
      <c r="L9" s="21" t="s">
        <v>40</v>
      </c>
      <c r="M9" s="22" t="s">
        <v>50</v>
      </c>
      <c r="N9" s="16" t="s">
        <v>42</v>
      </c>
      <c r="O9" s="16" t="s">
        <v>44</v>
      </c>
      <c r="P9" s="62" t="s">
        <v>53</v>
      </c>
    </row>
    <row r="10" spans="1:17" ht="15">
      <c r="A10" s="63">
        <v>490</v>
      </c>
      <c r="B10" s="63">
        <v>490</v>
      </c>
      <c r="C10" s="63">
        <v>575.03357000000005</v>
      </c>
      <c r="D10" s="69">
        <v>0.94837890000000002</v>
      </c>
      <c r="E10" s="63">
        <v>5.1621106E-2</v>
      </c>
      <c r="F10" s="64">
        <v>1.9166588E-3</v>
      </c>
      <c r="G10" s="63">
        <v>3.6231627</v>
      </c>
      <c r="H10" s="65">
        <v>5.1842456999999999E-5</v>
      </c>
      <c r="I10" s="66">
        <f t="shared" ref="I10:I18" si="0">$A$2*(1+(A10-25)*$A$5)</f>
        <v>3.618887139510496</v>
      </c>
      <c r="J10" s="19">
        <f>(G10-I10)/0.033</f>
        <v>0.12956243907587722</v>
      </c>
      <c r="K10" s="67">
        <f t="shared" ref="K10:K18" si="1">G10*(1-(A10-25)*$A$5)</f>
        <v>3.5848847107070396</v>
      </c>
      <c r="L10" s="19">
        <f>(K10-$A$2)/0.033</f>
        <v>0.1160815365769632</v>
      </c>
      <c r="M10" s="63">
        <v>3.1840105E-2</v>
      </c>
      <c r="N10" s="2">
        <f>(J10+L10)/2</f>
        <v>0.1228219878264202</v>
      </c>
      <c r="O10" s="1">
        <f>H10/0.033</f>
        <v>1.5709835454545454E-3</v>
      </c>
      <c r="P10">
        <f>N10*D10</f>
        <v>0.11648178171063378</v>
      </c>
      <c r="Q10" s="1"/>
    </row>
    <row r="11" spans="1:17" ht="15">
      <c r="A11" s="63">
        <v>490</v>
      </c>
      <c r="B11" s="63">
        <v>490</v>
      </c>
      <c r="C11" s="63">
        <v>795.07157000000007</v>
      </c>
      <c r="D11" s="69">
        <v>0.90722524999999998</v>
      </c>
      <c r="E11" s="63">
        <v>9.2774739999999994E-2</v>
      </c>
      <c r="F11" s="64">
        <v>1.8050979E-3</v>
      </c>
      <c r="G11" s="63">
        <v>3.6233968999999999</v>
      </c>
      <c r="H11" s="65">
        <v>4.7365225E-5</v>
      </c>
      <c r="I11" s="66">
        <f t="shared" si="0"/>
        <v>3.618887139510496</v>
      </c>
      <c r="J11" s="19">
        <f t="shared" ref="J11:J18" si="2">(G11-I11)/0.033</f>
        <v>0.1366594087728458</v>
      </c>
      <c r="K11" s="67">
        <f t="shared" si="1"/>
        <v>3.5851164364308796</v>
      </c>
      <c r="L11" s="19">
        <f t="shared" ref="L11:L18" si="3">(K11-$A$2)/0.033</f>
        <v>0.12310352820847846</v>
      </c>
      <c r="M11" s="63">
        <v>6.4181749999999996E-2</v>
      </c>
      <c r="N11" s="2">
        <f>(J11+L11)/2</f>
        <v>0.12988146849066212</v>
      </c>
      <c r="O11" s="1">
        <f t="shared" ref="O11:O18" si="4">H11/0.033</f>
        <v>1.4353098484848484E-3</v>
      </c>
      <c r="P11">
        <f t="shared" ref="P11:P17" si="5">N11*D11</f>
        <v>0.11783174772180806</v>
      </c>
      <c r="Q11" s="1"/>
    </row>
    <row r="12" spans="1:17" ht="15">
      <c r="A12" s="63">
        <v>344.6</v>
      </c>
      <c r="B12" s="63">
        <f>A12+100</f>
        <v>444.6</v>
      </c>
      <c r="C12" s="63">
        <v>833.07257000000004</v>
      </c>
      <c r="D12" s="69">
        <v>0.80140469999999997</v>
      </c>
      <c r="E12" s="63">
        <v>0.19859526999999999</v>
      </c>
      <c r="F12" s="64">
        <v>1.6653547E-3</v>
      </c>
      <c r="G12" s="63">
        <v>3.6127840999999998</v>
      </c>
      <c r="H12" s="65">
        <v>4.5180794000000003E-5</v>
      </c>
      <c r="I12" s="66">
        <f t="shared" si="0"/>
        <v>3.6070571705280741</v>
      </c>
      <c r="J12" s="19">
        <f t="shared" si="2"/>
        <v>0.17354331733108386</v>
      </c>
      <c r="K12" s="67">
        <f t="shared" si="1"/>
        <v>3.5865505474612607</v>
      </c>
      <c r="L12" s="19">
        <f t="shared" si="3"/>
        <v>0.16656143822002534</v>
      </c>
      <c r="M12" s="63">
        <v>0.13238428999999999</v>
      </c>
      <c r="N12" s="2">
        <f t="shared" ref="N12:N18" si="6">(J12+L12)/2</f>
        <v>0.1700523777755546</v>
      </c>
      <c r="O12" s="1">
        <f t="shared" si="4"/>
        <v>1.3691149696969697E-3</v>
      </c>
      <c r="P12">
        <f>N12*D12</f>
        <v>0.13628077479550499</v>
      </c>
      <c r="Q12" s="1"/>
    </row>
    <row r="13" spans="1:17" ht="15">
      <c r="A13" s="63">
        <v>330.5</v>
      </c>
      <c r="B13" s="63">
        <f t="shared" ref="B13:B18" si="7">A13+100</f>
        <v>430.5</v>
      </c>
      <c r="C13" s="63">
        <v>834.47657000000004</v>
      </c>
      <c r="D13" s="69">
        <v>0.58884364</v>
      </c>
      <c r="E13" s="63">
        <v>0.41115636</v>
      </c>
      <c r="F13" s="64">
        <v>2.0799194000000001E-3</v>
      </c>
      <c r="G13" s="63">
        <v>3.6120496000000002</v>
      </c>
      <c r="H13" s="65">
        <v>5.7719269999999999E-5</v>
      </c>
      <c r="I13" s="66">
        <f t="shared" si="0"/>
        <v>3.6059099727106596</v>
      </c>
      <c r="J13" s="19">
        <f>(G13-I13)/0.033</f>
        <v>0.18604931179819961</v>
      </c>
      <c r="K13" s="67">
        <f t="shared" si="1"/>
        <v>3.586978508208384</v>
      </c>
      <c r="L13" s="19">
        <f t="shared" si="3"/>
        <v>0.17952994570861225</v>
      </c>
      <c r="M13" s="63">
        <v>0.20277254</v>
      </c>
      <c r="N13" s="2">
        <f t="shared" si="6"/>
        <v>0.18278962875340593</v>
      </c>
      <c r="O13" s="1">
        <f t="shared" si="4"/>
        <v>1.7490687878787877E-3</v>
      </c>
      <c r="P13">
        <f t="shared" si="5"/>
        <v>0.10763451034940422</v>
      </c>
      <c r="Q13" s="1"/>
    </row>
    <row r="14" spans="1:17" ht="15">
      <c r="A14" s="63">
        <v>322.5</v>
      </c>
      <c r="B14" s="63">
        <f t="shared" si="7"/>
        <v>422.5</v>
      </c>
      <c r="C14" s="63">
        <v>835.27257000000009</v>
      </c>
      <c r="D14" s="69">
        <v>0.49138546</v>
      </c>
      <c r="E14" s="63">
        <v>0.50861453999999995</v>
      </c>
      <c r="F14" s="64">
        <v>1.8840726000000001E-3</v>
      </c>
      <c r="G14" s="63">
        <v>3.6113572</v>
      </c>
      <c r="H14" s="65">
        <v>6.8350140000000004E-5</v>
      </c>
      <c r="I14" s="66">
        <f t="shared" si="0"/>
        <v>3.6052590803319839</v>
      </c>
      <c r="J14" s="19">
        <f t="shared" si="2"/>
        <v>0.18479150509139697</v>
      </c>
      <c r="K14" s="67">
        <f t="shared" si="1"/>
        <v>3.5869473144137602</v>
      </c>
      <c r="L14" s="19">
        <f t="shared" si="3"/>
        <v>0.17858467920486085</v>
      </c>
      <c r="M14" s="63">
        <v>0.30753072999999997</v>
      </c>
      <c r="N14" s="2">
        <f t="shared" si="6"/>
        <v>0.18168809214812892</v>
      </c>
      <c r="O14" s="1">
        <f t="shared" si="4"/>
        <v>2.0712163636363635E-3</v>
      </c>
      <c r="P14">
        <f t="shared" si="5"/>
        <v>8.927888673673072E-2</v>
      </c>
      <c r="Q14" s="1"/>
    </row>
    <row r="15" spans="1:17" ht="15">
      <c r="A15" s="63">
        <v>312.7</v>
      </c>
      <c r="B15" s="63">
        <f t="shared" si="7"/>
        <v>412.7</v>
      </c>
      <c r="C15" s="63">
        <v>836.27057000000002</v>
      </c>
      <c r="D15" s="69">
        <v>0.40197319999999997</v>
      </c>
      <c r="E15" s="63">
        <v>0.59802679999999997</v>
      </c>
      <c r="F15" s="64">
        <v>1.7878143999999999E-3</v>
      </c>
      <c r="G15" s="63">
        <v>3.6104788999999999</v>
      </c>
      <c r="H15" s="65">
        <v>8.4984450000000003E-5</v>
      </c>
      <c r="I15" s="66">
        <f t="shared" si="0"/>
        <v>3.6044617371681067</v>
      </c>
      <c r="J15" s="19">
        <f t="shared" si="2"/>
        <v>0.18233826763312852</v>
      </c>
      <c r="K15" s="67">
        <f t="shared" si="1"/>
        <v>3.5868788458090783</v>
      </c>
      <c r="L15" s="19">
        <f>(K15-$A$2)/0.033</f>
        <v>0.17650987300237891</v>
      </c>
      <c r="M15" s="63">
        <v>0.39335579999999998</v>
      </c>
      <c r="N15" s="2">
        <f t="shared" si="6"/>
        <v>0.1794240703177537</v>
      </c>
      <c r="O15" s="1">
        <f t="shared" si="4"/>
        <v>2.5752863636363636E-3</v>
      </c>
      <c r="P15">
        <f t="shared" si="5"/>
        <v>7.2123667702652466E-2</v>
      </c>
      <c r="Q15" s="1"/>
    </row>
    <row r="16" spans="1:17" ht="15">
      <c r="A16" s="63">
        <v>290.86</v>
      </c>
      <c r="B16" s="63">
        <f t="shared" si="7"/>
        <v>390.86</v>
      </c>
      <c r="C16" s="63">
        <v>838.47057000000007</v>
      </c>
      <c r="D16" s="69">
        <v>0.29812664</v>
      </c>
      <c r="E16" s="63">
        <v>0.70187336</v>
      </c>
      <c r="F16" s="64">
        <v>1.8522804999999999E-3</v>
      </c>
      <c r="G16" s="63">
        <v>3.6087828000000002</v>
      </c>
      <c r="H16" s="65">
        <v>1.1939859E-4</v>
      </c>
      <c r="I16" s="66">
        <f t="shared" si="0"/>
        <v>3.6026848009743233</v>
      </c>
      <c r="J16" s="19">
        <f t="shared" si="2"/>
        <v>0.18478784926293546</v>
      </c>
      <c r="K16" s="67">
        <f t="shared" si="1"/>
        <v>3.5869845277888746</v>
      </c>
      <c r="L16" s="19">
        <f t="shared" si="3"/>
        <v>0.17971235723862777</v>
      </c>
      <c r="M16" s="63">
        <v>0.50456559999999995</v>
      </c>
      <c r="N16" s="2">
        <f t="shared" si="6"/>
        <v>0.18225010325078161</v>
      </c>
      <c r="O16" s="1">
        <f t="shared" si="4"/>
        <v>3.6181390909090908E-3</v>
      </c>
      <c r="P16">
        <f t="shared" si="5"/>
        <v>5.4333610921808599E-2</v>
      </c>
      <c r="Q16" s="1"/>
    </row>
    <row r="17" spans="1:17" ht="15">
      <c r="A17" s="63">
        <v>240.6</v>
      </c>
      <c r="B17" s="63">
        <f t="shared" si="7"/>
        <v>340.6</v>
      </c>
      <c r="C17" s="63">
        <v>843.52457000000004</v>
      </c>
      <c r="D17" s="69">
        <v>0.17722905</v>
      </c>
      <c r="E17" s="63">
        <v>0.82277095</v>
      </c>
      <c r="F17" s="64">
        <v>2.1193620000000001E-3</v>
      </c>
      <c r="G17" s="63">
        <v>3.6045349</v>
      </c>
      <c r="H17" s="65">
        <v>2.2392502000000001E-4</v>
      </c>
      <c r="I17" s="66">
        <f t="shared" si="0"/>
        <v>3.5985955696052967</v>
      </c>
      <c r="J17" s="19">
        <f t="shared" si="2"/>
        <v>0.17997970893040274</v>
      </c>
      <c r="K17" s="67">
        <f t="shared" si="1"/>
        <v>3.5868783309007233</v>
      </c>
      <c r="L17" s="19">
        <f t="shared" si="3"/>
        <v>0.17649426971889209</v>
      </c>
      <c r="M17" s="63">
        <v>0.61394709999999997</v>
      </c>
      <c r="N17" s="2">
        <f t="shared" si="6"/>
        <v>0.17823698932464743</v>
      </c>
      <c r="O17" s="1">
        <f t="shared" si="4"/>
        <v>6.7856066666666668E-3</v>
      </c>
      <c r="P17">
        <f t="shared" si="5"/>
        <v>3.1588772292867405E-2</v>
      </c>
      <c r="Q17" s="1"/>
    </row>
    <row r="18" spans="1:17" ht="15">
      <c r="A18" s="63">
        <v>174.9</v>
      </c>
      <c r="B18" s="63">
        <f t="shared" si="7"/>
        <v>274.89999999999998</v>
      </c>
      <c r="C18" s="63">
        <v>851.73057000000006</v>
      </c>
      <c r="D18" s="69">
        <v>9.5974450000000003E-2</v>
      </c>
      <c r="E18" s="63">
        <v>0.90402554999999996</v>
      </c>
      <c r="F18" s="64">
        <v>2.184498E-3</v>
      </c>
      <c r="G18" s="63">
        <v>3.6005552000000001</v>
      </c>
      <c r="H18" s="65">
        <v>4.4843520000000003E-4</v>
      </c>
      <c r="I18" s="66">
        <f t="shared" si="0"/>
        <v>3.593250115945426</v>
      </c>
      <c r="J18" s="19">
        <f t="shared" si="2"/>
        <v>0.22136618347194195</v>
      </c>
      <c r="K18" s="67">
        <f t="shared" si="1"/>
        <v>3.5882926883398141</v>
      </c>
      <c r="L18" s="19">
        <f t="shared" si="3"/>
        <v>0.21935358605497685</v>
      </c>
      <c r="M18" s="63">
        <v>0.7072562</v>
      </c>
      <c r="N18" s="2">
        <f t="shared" si="6"/>
        <v>0.22035988476345941</v>
      </c>
      <c r="O18" s="1">
        <f t="shared" si="4"/>
        <v>1.3588945454545455E-2</v>
      </c>
      <c r="P18">
        <f>N18*D18</f>
        <v>2.1148918742236397E-2</v>
      </c>
      <c r="Q18" s="1"/>
    </row>
    <row r="19" spans="1:17">
      <c r="A19" s="63"/>
      <c r="B19" s="63"/>
      <c r="C19" s="63"/>
      <c r="D19" s="63"/>
      <c r="E19" s="63"/>
      <c r="F19" s="64"/>
      <c r="G19" s="63"/>
      <c r="H19" s="65"/>
      <c r="I19" s="66"/>
      <c r="J19" s="19"/>
      <c r="K19" s="67"/>
      <c r="L19" s="19"/>
      <c r="M19" s="63"/>
      <c r="N19" s="2"/>
      <c r="O19" s="1"/>
      <c r="Q19" s="1"/>
    </row>
    <row r="20" spans="1:17">
      <c r="A20" s="63"/>
      <c r="B20" s="63"/>
      <c r="C20" s="63"/>
      <c r="D20" s="63"/>
      <c r="E20" s="63"/>
      <c r="F20" s="64"/>
      <c r="G20" s="63"/>
      <c r="H20" s="65"/>
      <c r="I20" s="66"/>
      <c r="J20" s="19"/>
      <c r="K20" s="67"/>
      <c r="L20" s="19"/>
      <c r="M20" s="63"/>
      <c r="N20" s="2"/>
      <c r="O20" s="1"/>
      <c r="Q20" s="1"/>
    </row>
    <row r="21" spans="1:17">
      <c r="G21" s="2"/>
      <c r="H21" s="68"/>
      <c r="I21" s="66"/>
      <c r="J21" s="19"/>
      <c r="K21" s="67"/>
      <c r="L21" s="19"/>
      <c r="M21" s="7"/>
      <c r="N21" s="2"/>
      <c r="O21" s="1"/>
      <c r="Q21" s="1"/>
    </row>
    <row r="22" spans="1:17">
      <c r="G22" s="2"/>
      <c r="H22" s="68"/>
      <c r="I22" s="66"/>
      <c r="J22" s="19"/>
      <c r="K22" s="67"/>
      <c r="L22" s="19"/>
      <c r="M22" s="7"/>
      <c r="N22" s="2"/>
      <c r="O22" s="1"/>
      <c r="Q22" s="1"/>
    </row>
    <row r="23" spans="1:17">
      <c r="G23" s="2"/>
      <c r="H23" s="68"/>
      <c r="I23" s="66"/>
      <c r="J23" s="19"/>
      <c r="K23" s="67"/>
      <c r="L23" s="19"/>
      <c r="M23" s="7"/>
      <c r="N23" s="2"/>
      <c r="O23" s="1"/>
      <c r="Q23" s="1"/>
    </row>
    <row r="24" spans="1:17">
      <c r="G24" s="2"/>
      <c r="H24" s="68"/>
      <c r="I24" s="66"/>
      <c r="J24" s="19"/>
      <c r="K24" s="67"/>
      <c r="L24" s="19"/>
      <c r="M24" s="7"/>
      <c r="N24" s="2"/>
      <c r="O24" s="1"/>
      <c r="Q24" s="1"/>
    </row>
    <row r="25" spans="1:17">
      <c r="G25" s="2"/>
      <c r="H25" s="68"/>
      <c r="I25" s="66"/>
      <c r="J25" s="19"/>
      <c r="K25" s="67"/>
      <c r="L25" s="19"/>
      <c r="M25" s="7"/>
      <c r="N25" s="2"/>
      <c r="O25" s="1"/>
      <c r="Q25" s="1"/>
    </row>
    <row r="26" spans="1:17">
      <c r="G26" s="2"/>
      <c r="H26" s="68"/>
      <c r="I26" s="66"/>
      <c r="J26" s="19"/>
      <c r="K26" s="67"/>
      <c r="L26" s="19"/>
      <c r="M26" s="7"/>
      <c r="N26" s="2"/>
      <c r="O26" s="1"/>
      <c r="Q26" s="1"/>
    </row>
  </sheetData>
  <mergeCells count="1">
    <mergeCell ref="C8:L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carbon_from_0_bainite</vt:lpstr>
      <vt:lpstr>lattice parameter</vt:lpstr>
      <vt:lpstr>single austenite</vt:lpstr>
      <vt:lpstr>carbon_austenite_cooling</vt:lpstr>
      <vt:lpstr>carbon_austenite_cooling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Guolei</cp:lastModifiedBy>
  <dcterms:created xsi:type="dcterms:W3CDTF">2007-02-16T19:20:43Z</dcterms:created>
  <dcterms:modified xsi:type="dcterms:W3CDTF">2017-02-02T14:55:27Z</dcterms:modified>
</cp:coreProperties>
</file>