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defaultThemeVersion="153222"/>
  <mc:AlternateContent xmlns:mc="http://schemas.openxmlformats.org/markup-compatibility/2006">
    <mc:Choice Requires="x15">
      <x15ac:absPath xmlns:x15ac="http://schemas.microsoft.com/office/spreadsheetml/2010/11/ac" url="D:\Dropbox\DESY\8183_analysis\8183_490C\"/>
    </mc:Choice>
  </mc:AlternateContent>
  <bookViews>
    <workbookView xWindow="0" yWindow="0" windowWidth="28800" windowHeight="12435" tabRatio="500" activeTab="1"/>
  </bookViews>
  <sheets>
    <sheet name="lattice parameter" sheetId="1" r:id="rId1"/>
    <sheet name="carbon austenite" sheetId="2" r:id="rId2"/>
  </sheets>
  <definedNames>
    <definedName name="_xlnm._FilterDatabase" localSheetId="0" hidden="1">'lattice parameter'!$A$4:$D$21</definedName>
  </definedNames>
  <calcPr calcId="162913"/>
</workbook>
</file>

<file path=xl/calcChain.xml><?xml version="1.0" encoding="utf-8"?>
<calcChain xmlns="http://schemas.openxmlformats.org/spreadsheetml/2006/main">
  <c r="P12" i="2" l="1"/>
  <c r="P11" i="2"/>
  <c r="P13" i="2"/>
  <c r="P14" i="2"/>
  <c r="P15" i="2"/>
  <c r="P16" i="2"/>
  <c r="P17" i="2"/>
  <c r="P18" i="2"/>
  <c r="P19" i="2"/>
  <c r="P20" i="2"/>
  <c r="P10" i="2"/>
  <c r="L15" i="2"/>
  <c r="L10" i="2"/>
  <c r="K14" i="2"/>
  <c r="K10" i="2"/>
  <c r="J13" i="2"/>
  <c r="J10" i="2"/>
  <c r="J11" i="2"/>
  <c r="J12" i="2"/>
  <c r="J14" i="2"/>
  <c r="J15" i="2"/>
  <c r="J16" i="2"/>
  <c r="J17" i="2"/>
  <c r="J18" i="2"/>
  <c r="J19" i="2"/>
  <c r="J20" i="2"/>
  <c r="I11" i="2"/>
  <c r="I12" i="2"/>
  <c r="I13" i="2"/>
  <c r="I14" i="2"/>
  <c r="I15" i="2"/>
  <c r="I16" i="2"/>
  <c r="I17" i="2"/>
  <c r="I18" i="2"/>
  <c r="I19" i="2"/>
  <c r="I20" i="2"/>
  <c r="I10" i="2"/>
  <c r="C20" i="2" l="1"/>
  <c r="C19" i="2"/>
  <c r="C18" i="2"/>
  <c r="C17" i="2"/>
  <c r="C16" i="2"/>
  <c r="C15" i="2"/>
  <c r="C14" i="2"/>
  <c r="C13" i="2"/>
  <c r="C12" i="2"/>
  <c r="C11" i="2"/>
  <c r="C10" i="2"/>
  <c r="K11" i="2" l="1"/>
  <c r="K12" i="2"/>
  <c r="K13" i="2"/>
  <c r="K15" i="2"/>
  <c r="K16" i="2"/>
  <c r="K17" i="2"/>
  <c r="K18" i="2"/>
  <c r="K19" i="2"/>
  <c r="K20" i="2"/>
  <c r="O11" i="2" l="1"/>
  <c r="O12" i="2"/>
  <c r="O13" i="2"/>
  <c r="O14" i="2"/>
  <c r="O15" i="2"/>
  <c r="O16" i="2"/>
  <c r="O17" i="2"/>
  <c r="O18" i="2"/>
  <c r="O19" i="2"/>
  <c r="O20" i="2"/>
  <c r="O10" i="2"/>
  <c r="L12" i="2"/>
  <c r="L13" i="2"/>
  <c r="L14" i="2"/>
  <c r="L16" i="2"/>
  <c r="L17" i="2"/>
  <c r="L18" i="2"/>
  <c r="L19" i="2"/>
  <c r="L20" i="2"/>
  <c r="L11" i="2" l="1"/>
  <c r="F29" i="1"/>
  <c r="N10" i="2" l="1"/>
  <c r="N14" i="2"/>
  <c r="N18" i="2"/>
  <c r="N17" i="2"/>
  <c r="N15" i="2"/>
  <c r="N19" i="2"/>
  <c r="N13" i="2"/>
  <c r="N12" i="2"/>
  <c r="N16" i="2"/>
  <c r="N20" i="2"/>
  <c r="N11" i="2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C22" i="1"/>
  <c r="D22" i="1" s="1"/>
  <c r="H4" i="1"/>
  <c r="H5" i="1"/>
  <c r="H6" i="1"/>
  <c r="H7" i="1"/>
  <c r="H8" i="1"/>
  <c r="H9" i="1"/>
  <c r="H10" i="1"/>
  <c r="H11" i="1"/>
  <c r="H12" i="1"/>
  <c r="H13" i="1"/>
  <c r="H14" i="1"/>
  <c r="H15" i="1"/>
  <c r="I15" i="1"/>
  <c r="H16" i="1"/>
  <c r="H17" i="1"/>
  <c r="H18" i="1"/>
  <c r="H19" i="1"/>
  <c r="H20" i="1"/>
  <c r="H21" i="1"/>
  <c r="G22" i="1"/>
  <c r="H22" i="1"/>
  <c r="I22" i="1"/>
  <c r="I16" i="1"/>
  <c r="I7" i="1"/>
  <c r="I5" i="1"/>
  <c r="I9" i="1"/>
  <c r="I14" i="1"/>
  <c r="I13" i="1"/>
  <c r="I17" i="1"/>
  <c r="I18" i="1"/>
  <c r="I10" i="1"/>
  <c r="I21" i="1"/>
  <c r="I4" i="1"/>
  <c r="I11" i="1"/>
  <c r="I6" i="1"/>
  <c r="I12" i="1"/>
  <c r="I8" i="1"/>
  <c r="I19" i="1"/>
  <c r="I20" i="1"/>
  <c r="E5" i="1" l="1"/>
  <c r="E4" i="1"/>
  <c r="E12" i="1"/>
  <c r="E22" i="1"/>
  <c r="E11" i="1"/>
  <c r="E19" i="1"/>
  <c r="E13" i="1"/>
  <c r="E16" i="1"/>
  <c r="E18" i="1"/>
  <c r="E10" i="1"/>
  <c r="E7" i="1"/>
  <c r="E20" i="1"/>
  <c r="E17" i="1"/>
  <c r="E6" i="1"/>
  <c r="E9" i="1"/>
  <c r="E8" i="1"/>
  <c r="E15" i="1"/>
  <c r="E21" i="1"/>
  <c r="E14" i="1"/>
  <c r="F27" i="1" l="1"/>
  <c r="F33" i="1"/>
</calcChain>
</file>

<file path=xl/sharedStrings.xml><?xml version="1.0" encoding="utf-8"?>
<sst xmlns="http://schemas.openxmlformats.org/spreadsheetml/2006/main" count="52" uniqueCount="50">
  <si>
    <t>C</t>
  </si>
  <si>
    <t>Si</t>
  </si>
  <si>
    <t>Mn</t>
  </si>
  <si>
    <t>Cr</t>
  </si>
  <si>
    <t>Ni</t>
  </si>
  <si>
    <t>Mo</t>
  </si>
  <si>
    <t>W</t>
  </si>
  <si>
    <t>Co</t>
  </si>
  <si>
    <t>V</t>
  </si>
  <si>
    <t>Nb</t>
  </si>
  <si>
    <t>Cu</t>
  </si>
  <si>
    <t>Al</t>
  </si>
  <si>
    <t>Ti</t>
  </si>
  <si>
    <t>O</t>
  </si>
  <si>
    <t>N</t>
  </si>
  <si>
    <t>B</t>
  </si>
  <si>
    <t>http://www.lenntech.com/periodic-chart.htm</t>
  </si>
  <si>
    <t>P</t>
  </si>
  <si>
    <t>S</t>
  </si>
  <si>
    <t>Element</t>
  </si>
  <si>
    <t>Mol. Weight</t>
  </si>
  <si>
    <t>Fe (Balance)</t>
  </si>
  <si>
    <t>Ener W%</t>
  </si>
  <si>
    <t>Moles</t>
  </si>
  <si>
    <t>Enter Mole%</t>
  </si>
  <si>
    <t>Weight (gr)</t>
  </si>
  <si>
    <t>Calulates Mole%</t>
  </si>
  <si>
    <t>Calculates W%</t>
  </si>
  <si>
    <t>Calculates lattice parameter of martensite(nm):</t>
  </si>
  <si>
    <t>Calculates lattice parameter of austenite(nm):</t>
  </si>
  <si>
    <t>Calculates offset for determination of Ms:</t>
  </si>
  <si>
    <t>Enter volume fraction of martensite (e.g. 0.01):</t>
  </si>
  <si>
    <t>Lattice Parameter of Fe at RT (nm):</t>
  </si>
  <si>
    <t>austenite thermal expansion coefficient</t>
  </si>
  <si>
    <t>T/C</t>
  </si>
  <si>
    <t>Measurement</t>
  </si>
  <si>
    <t xml:space="preserve">Measured a_γ / Å </t>
  </si>
  <si>
    <t>Carbon /wt%</t>
  </si>
  <si>
    <t xml:space="preserve">Measured a_γ extrapolated to RT / Å </t>
  </si>
  <si>
    <t>average carbon /wt%</t>
  </si>
  <si>
    <t>Error in a_γ / Å</t>
  </si>
  <si>
    <t>Error in Carbon /wt%</t>
  </si>
  <si>
    <t>real time/s</t>
  </si>
  <si>
    <t>iso time/s</t>
  </si>
  <si>
    <t>austenite volume fraction</t>
  </si>
  <si>
    <t>ferrite volume fraction</t>
  </si>
  <si>
    <t>Error ferrite volume</t>
  </si>
  <si>
    <t>a_γ_0 at T  / Å</t>
  </si>
  <si>
    <r>
      <t xml:space="preserve">a_γ_0 at RT without Carbon / </t>
    </r>
    <r>
      <rPr>
        <b/>
        <sz val="10"/>
        <rFont val="Calibri"/>
        <family val="2"/>
      </rPr>
      <t xml:space="preserve">Å </t>
    </r>
  </si>
  <si>
    <t>C_γ * V_γ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</si>
</sst>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0"/>
    <numFmt numFmtId="165" formatCode="0.000"/>
    <numFmt numFmtId="166" formatCode="0.00000"/>
    <numFmt numFmtId="167" formatCode="0.00_ "/>
    <numFmt numFmtId="168" formatCode="0.0000_);[Red]\(0.0000\)"/>
    <numFmt numFmtId="169" formatCode="0.000000"/>
  </numFmts>
  <fonts count="6">
    <font>
      <sz val="10"/>
      <name val="Verdana"/>
      <family val="2"/>
    </font>
    <font>
      <b/>
      <sz val="10"/>
      <name val="Verdana"/>
      <family val="2"/>
    </font>
    <font>
      <sz val="16"/>
      <name val="Verdana"/>
      <family val="2"/>
    </font>
    <font>
      <sz val="8"/>
      <name val="돋움"/>
      <family val="3"/>
    </font>
    <font>
      <b/>
      <sz val="14"/>
      <name val="Verdana"/>
      <family val="2"/>
    </font>
    <font>
      <b/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2" fontId="0" fillId="0" borderId="0" xfId="0" applyNumberFormat="1"/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2" borderId="0" xfId="0" applyFont="1" applyFill="1"/>
    <xf numFmtId="0" fontId="2" fillId="3" borderId="0" xfId="0" applyFont="1" applyFill="1"/>
    <xf numFmtId="2" fontId="2" fillId="2" borderId="0" xfId="0" applyNumberFormat="1" applyFont="1" applyFill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/>
    <xf numFmtId="164" fontId="2" fillId="0" borderId="0" xfId="0" quotePrefix="1" applyNumberFormat="1" applyFont="1"/>
    <xf numFmtId="164" fontId="2" fillId="2" borderId="0" xfId="0" quotePrefix="1" applyNumberFormat="1" applyFont="1" applyFill="1"/>
    <xf numFmtId="2" fontId="2" fillId="4" borderId="0" xfId="0" applyNumberFormat="1" applyFont="1" applyFill="1" applyAlignment="1">
      <alignment horizontal="center"/>
    </xf>
    <xf numFmtId="2" fontId="2" fillId="3" borderId="0" xfId="0" applyNumberFormat="1" applyFont="1" applyFill="1"/>
    <xf numFmtId="2" fontId="2" fillId="0" borderId="0" xfId="0" applyNumberFormat="1" applyFont="1"/>
    <xf numFmtId="2" fontId="2" fillId="4" borderId="0" xfId="0" applyNumberFormat="1" applyFont="1" applyFill="1"/>
    <xf numFmtId="0" fontId="2" fillId="0" borderId="0" xfId="0" applyFont="1" applyFill="1"/>
    <xf numFmtId="165" fontId="2" fillId="3" borderId="0" xfId="0" applyNumberFormat="1" applyFont="1" applyFill="1" applyAlignment="1">
      <alignment horizontal="center"/>
    </xf>
    <xf numFmtId="165" fontId="2" fillId="3" borderId="0" xfId="0" applyNumberFormat="1" applyFont="1" applyFill="1"/>
    <xf numFmtId="165" fontId="2" fillId="2" borderId="0" xfId="0" applyNumberFormat="1" applyFont="1" applyFill="1"/>
    <xf numFmtId="165" fontId="2" fillId="0" borderId="0" xfId="0" applyNumberFormat="1" applyFont="1"/>
    <xf numFmtId="165" fontId="2" fillId="0" borderId="0" xfId="0" applyNumberFormat="1" applyFont="1" applyFill="1"/>
    <xf numFmtId="165" fontId="0" fillId="0" borderId="0" xfId="0" applyNumberFormat="1"/>
    <xf numFmtId="0" fontId="2" fillId="5" borderId="0" xfId="0" applyFont="1" applyFill="1"/>
    <xf numFmtId="165" fontId="2" fillId="5" borderId="0" xfId="0" applyNumberFormat="1" applyFont="1" applyFill="1"/>
    <xf numFmtId="2" fontId="2" fillId="5" borderId="0" xfId="0" applyNumberFormat="1" applyFont="1" applyFill="1"/>
    <xf numFmtId="2" fontId="2" fillId="0" borderId="0" xfId="0" applyNumberFormat="1" applyFont="1" applyFill="1"/>
    <xf numFmtId="2" fontId="0" fillId="2" borderId="0" xfId="0" applyNumberFormat="1" applyFill="1"/>
    <xf numFmtId="166" fontId="2" fillId="2" borderId="0" xfId="0" applyNumberFormat="1" applyFont="1" applyFill="1"/>
    <xf numFmtId="167" fontId="0" fillId="0" borderId="0" xfId="0" applyNumberFormat="1" applyAlignment="1">
      <alignment horizontal="left"/>
    </xf>
    <xf numFmtId="168" fontId="2" fillId="0" borderId="0" xfId="0" applyNumberFormat="1" applyFont="1"/>
    <xf numFmtId="11" fontId="2" fillId="0" borderId="0" xfId="0" applyNumberFormat="1" applyFont="1"/>
    <xf numFmtId="167" fontId="2" fillId="4" borderId="0" xfId="0" applyNumberFormat="1" applyFont="1" applyFill="1" applyAlignment="1">
      <alignment horizontal="right"/>
    </xf>
    <xf numFmtId="11" fontId="0" fillId="0" borderId="0" xfId="0" applyNumberFormat="1"/>
    <xf numFmtId="0" fontId="0" fillId="0" borderId="0" xfId="0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" xfId="0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11" fontId="0" fillId="0" borderId="0" xfId="0" applyNumberFormat="1" applyBorder="1" applyAlignment="1">
      <alignment vertical="center"/>
    </xf>
    <xf numFmtId="0" fontId="0" fillId="0" borderId="3" xfId="0" applyBorder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Border="1"/>
    <xf numFmtId="169" fontId="0" fillId="0" borderId="0" xfId="0" applyNumberFormat="1" applyFont="1" applyBorder="1" applyAlignment="1">
      <alignment vertical="center"/>
    </xf>
    <xf numFmtId="0" fontId="0" fillId="0" borderId="2" xfId="0" applyBorder="1"/>
    <xf numFmtId="0" fontId="1" fillId="0" borderId="1" xfId="0" applyFont="1" applyBorder="1" applyAlignment="1">
      <alignment vertical="center"/>
    </xf>
    <xf numFmtId="0" fontId="0" fillId="6" borderId="1" xfId="0" applyFill="1" applyBorder="1" applyAlignment="1">
      <alignment vertical="center"/>
    </xf>
    <xf numFmtId="11" fontId="0" fillId="6" borderId="1" xfId="0" applyNumberFormat="1" applyFill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 wrapText="1"/>
    </xf>
    <xf numFmtId="11" fontId="0" fillId="0" borderId="5" xfId="0" applyNumberFormat="1" applyBorder="1" applyAlignment="1">
      <alignment vertical="center"/>
    </xf>
    <xf numFmtId="0" fontId="0" fillId="0" borderId="5" xfId="0" applyBorder="1" applyAlignment="1">
      <alignment vertical="center"/>
    </xf>
    <xf numFmtId="0" fontId="0" fillId="7" borderId="0" xfId="0" applyFill="1"/>
    <xf numFmtId="11" fontId="0" fillId="7" borderId="3" xfId="0" applyNumberFormat="1" applyFill="1" applyBorder="1"/>
    <xf numFmtId="0" fontId="0" fillId="7" borderId="3" xfId="0" applyFill="1" applyBorder="1"/>
    <xf numFmtId="0" fontId="0" fillId="0" borderId="0" xfId="0" applyNumberFormat="1"/>
    <xf numFmtId="0" fontId="0" fillId="0" borderId="2" xfId="0" applyNumberFormat="1" applyBorder="1" applyAlignment="1">
      <alignment vertical="center"/>
    </xf>
    <xf numFmtId="0" fontId="0" fillId="0" borderId="0" xfId="0" applyNumberFormat="1" applyAlignment="1">
      <alignment vertical="center" wrapText="1"/>
    </xf>
    <xf numFmtId="0" fontId="0" fillId="0" borderId="0" xfId="0" applyNumberFormat="1" applyAlignment="1">
      <alignment vertical="center"/>
    </xf>
    <xf numFmtId="0" fontId="0" fillId="0" borderId="0" xfId="0" applyFill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'carbon austenite'!$M$10:$M$20</c:f>
              <c:numCache>
                <c:formatCode>General</c:formatCode>
                <c:ptCount val="11"/>
                <c:pt idx="0">
                  <c:v>3.1840105E-2</c:v>
                </c:pt>
                <c:pt idx="1">
                  <c:v>6.4181749999999996E-2</c:v>
                </c:pt>
                <c:pt idx="2">
                  <c:v>0.13238428999999999</c:v>
                </c:pt>
                <c:pt idx="3">
                  <c:v>0.20277254</c:v>
                </c:pt>
                <c:pt idx="4">
                  <c:v>0.30753072999999997</c:v>
                </c:pt>
                <c:pt idx="5">
                  <c:v>0.39335579999999998</c:v>
                </c:pt>
                <c:pt idx="6">
                  <c:v>0.50456559999999995</c:v>
                </c:pt>
                <c:pt idx="7">
                  <c:v>0.61394709999999997</c:v>
                </c:pt>
                <c:pt idx="8">
                  <c:v>0.7072562</c:v>
                </c:pt>
                <c:pt idx="9">
                  <c:v>0.79963499999999998</c:v>
                </c:pt>
                <c:pt idx="10">
                  <c:v>0.90732029999999997</c:v>
                </c:pt>
              </c:numCache>
            </c:numRef>
          </c:xVal>
          <c:yVal>
            <c:numRef>
              <c:f>'carbon austenite'!$N$10:$N$20</c:f>
              <c:numCache>
                <c:formatCode>General</c:formatCode>
                <c:ptCount val="11"/>
                <c:pt idx="0">
                  <c:v>0.28670623387005312</c:v>
                </c:pt>
                <c:pt idx="1">
                  <c:v>0.25574037355248785</c:v>
                </c:pt>
                <c:pt idx="2">
                  <c:v>0.51231538488487538</c:v>
                </c:pt>
                <c:pt idx="3">
                  <c:v>0.53246947853747728</c:v>
                </c:pt>
                <c:pt idx="4">
                  <c:v>0.57131948684617551</c:v>
                </c:pt>
                <c:pt idx="5">
                  <c:v>0.61604960092218142</c:v>
                </c:pt>
                <c:pt idx="6">
                  <c:v>0.61799390789539532</c:v>
                </c:pt>
                <c:pt idx="7">
                  <c:v>0.60153400740490781</c:v>
                </c:pt>
                <c:pt idx="8">
                  <c:v>0.5837725573805399</c:v>
                </c:pt>
                <c:pt idx="9">
                  <c:v>0.57031395657762429</c:v>
                </c:pt>
                <c:pt idx="10">
                  <c:v>0.5766435851022389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912-4E84-BC67-1AC50A1532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368384"/>
        <c:axId val="38362560"/>
      </c:scatterChart>
      <c:valAx>
        <c:axId val="38368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/>
                  <a:t>bainite+martensite</a:t>
                </a:r>
                <a:r>
                  <a:rPr lang="en-GB" sz="1400" baseline="0"/>
                  <a:t> volume fraction</a:t>
                </a:r>
                <a:endParaRPr lang="en-GB" sz="14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362560"/>
        <c:crosses val="autoZero"/>
        <c:crossBetween val="midCat"/>
      </c:valAx>
      <c:valAx>
        <c:axId val="38362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/>
                  <a:t>Carbon in austenite /wt%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368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22</xdr:row>
      <xdr:rowOff>52387</xdr:rowOff>
    </xdr:from>
    <xdr:to>
      <xdr:col>6</xdr:col>
      <xdr:colOff>180975</xdr:colOff>
      <xdr:row>39</xdr:row>
      <xdr:rowOff>42862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8"/>
  <sheetViews>
    <sheetView zoomScaleNormal="100" workbookViewId="0">
      <selection activeCell="K26" sqref="K26"/>
    </sheetView>
  </sheetViews>
  <sheetFormatPr defaultColWidth="11" defaultRowHeight="12.75"/>
  <cols>
    <col min="1" max="1" width="16.75" customWidth="1"/>
    <col min="2" max="2" width="20.875" hidden="1" customWidth="1"/>
    <col min="3" max="3" width="20.375" style="23" customWidth="1"/>
    <col min="4" max="4" width="10.5" hidden="1" customWidth="1"/>
    <col min="5" max="5" width="31.625" style="1" customWidth="1"/>
    <col min="6" max="6" width="29.125" customWidth="1"/>
    <col min="7" max="7" width="17.75" style="23" customWidth="1"/>
    <col min="8" max="8" width="14.125" hidden="1" customWidth="1"/>
    <col min="9" max="9" width="22.75" style="1" customWidth="1"/>
  </cols>
  <sheetData>
    <row r="2" spans="1:9" ht="19.5">
      <c r="A2" s="2" t="s">
        <v>19</v>
      </c>
      <c r="B2" s="3" t="s">
        <v>20</v>
      </c>
      <c r="C2" s="18" t="s">
        <v>22</v>
      </c>
      <c r="D2" s="9" t="s">
        <v>23</v>
      </c>
      <c r="E2" s="13" t="s">
        <v>26</v>
      </c>
      <c r="G2" s="18" t="s">
        <v>24</v>
      </c>
      <c r="H2" s="4" t="s">
        <v>25</v>
      </c>
      <c r="I2" s="13" t="s">
        <v>27</v>
      </c>
    </row>
    <row r="3" spans="1:9" ht="19.5">
      <c r="A3" s="5"/>
      <c r="B3" s="6"/>
      <c r="C3" s="19"/>
      <c r="D3" s="10"/>
      <c r="E3" s="16"/>
      <c r="G3" s="19"/>
      <c r="H3" s="5"/>
      <c r="I3" s="16"/>
    </row>
    <row r="4" spans="1:9" ht="19.5">
      <c r="A4" s="5" t="s">
        <v>0</v>
      </c>
      <c r="B4" s="8">
        <v>12.010999999999999</v>
      </c>
      <c r="C4" s="19">
        <v>0</v>
      </c>
      <c r="D4" s="11">
        <f t="shared" ref="D4:D22" si="0">C4/B4</f>
        <v>0</v>
      </c>
      <c r="E4" s="33">
        <f>D4/SUM(D$4:D$22)*100</f>
        <v>0</v>
      </c>
      <c r="F4" s="30"/>
      <c r="G4" s="19">
        <v>0.72537070253787106</v>
      </c>
      <c r="H4" s="5">
        <f t="shared" ref="H4:H22" si="1">G4*B4</f>
        <v>8.712427508182369</v>
      </c>
      <c r="I4" s="16">
        <f t="shared" ref="I4:I22" si="2">H4/(H$4+H$5+H$6+H$7+H$8+H$9+H$10+H$11+H$12+H$13+H$14+H$15+H$16+H$17+H$18+H$19+H$20+H$21+H$22)*100</f>
        <v>0.15999999999999998</v>
      </c>
    </row>
    <row r="5" spans="1:9" ht="19.5">
      <c r="A5" s="5" t="s">
        <v>1</v>
      </c>
      <c r="B5" s="8">
        <v>28.0855</v>
      </c>
      <c r="C5" s="19">
        <v>0.97</v>
      </c>
      <c r="D5" s="11">
        <f t="shared" si="0"/>
        <v>3.4537394741058554E-2</v>
      </c>
      <c r="E5" s="33">
        <f t="shared" ref="E5:E21" si="3">D5/SUM(D$4:D$22)*100</f>
        <v>1.9075670748952021</v>
      </c>
      <c r="F5" s="30"/>
      <c r="G5" s="19">
        <v>1.4153371136736772</v>
      </c>
      <c r="H5" s="5">
        <f t="shared" si="1"/>
        <v>39.750450506082061</v>
      </c>
      <c r="I5" s="16">
        <f t="shared" si="2"/>
        <v>0.73</v>
      </c>
    </row>
    <row r="6" spans="1:9" ht="19.5">
      <c r="A6" s="5" t="s">
        <v>2</v>
      </c>
      <c r="B6" s="8">
        <v>54.938000000000002</v>
      </c>
      <c r="C6" s="19">
        <v>1.53</v>
      </c>
      <c r="D6" s="11">
        <f t="shared" si="0"/>
        <v>2.7849575885543702E-2</v>
      </c>
      <c r="E6" s="33">
        <f t="shared" si="3"/>
        <v>1.5381859114550662</v>
      </c>
      <c r="F6" s="30"/>
      <c r="G6" s="19">
        <v>0.36673138105995357</v>
      </c>
      <c r="H6" s="5">
        <f t="shared" si="1"/>
        <v>20.147488612671729</v>
      </c>
      <c r="I6" s="16">
        <f t="shared" si="2"/>
        <v>0.37</v>
      </c>
    </row>
    <row r="7" spans="1:9" ht="19.5">
      <c r="A7" s="5" t="s">
        <v>3</v>
      </c>
      <c r="B7" s="8">
        <v>51.996000000000002</v>
      </c>
      <c r="C7" s="19">
        <v>1.54</v>
      </c>
      <c r="D7" s="11">
        <f t="shared" si="0"/>
        <v>2.9617662897145933E-2</v>
      </c>
      <c r="E7" s="33">
        <f t="shared" si="3"/>
        <v>1.6358407749492341</v>
      </c>
      <c r="F7" s="30"/>
      <c r="G7" s="19">
        <v>13.509490496330557</v>
      </c>
      <c r="H7" s="5">
        <f t="shared" si="1"/>
        <v>702.43946784720367</v>
      </c>
      <c r="I7" s="16">
        <f t="shared" si="2"/>
        <v>12.900000000000004</v>
      </c>
    </row>
    <row r="8" spans="1:9" ht="19.5">
      <c r="A8" s="5" t="s">
        <v>4</v>
      </c>
      <c r="B8" s="8">
        <v>58.69</v>
      </c>
      <c r="C8" s="19">
        <v>0.18</v>
      </c>
      <c r="D8" s="11">
        <f t="shared" si="0"/>
        <v>3.0669620037485092E-3</v>
      </c>
      <c r="E8" s="33">
        <f t="shared" si="3"/>
        <v>0.16939424013213683</v>
      </c>
      <c r="F8" s="30"/>
      <c r="G8" s="19">
        <v>4.6390076611126103E-2</v>
      </c>
      <c r="H8" s="5">
        <f t="shared" si="1"/>
        <v>2.722633596306991</v>
      </c>
      <c r="I8" s="16">
        <f t="shared" si="2"/>
        <v>5.000000000000001E-2</v>
      </c>
    </row>
    <row r="9" spans="1:9" ht="19.5">
      <c r="A9" s="5" t="s">
        <v>5</v>
      </c>
      <c r="B9" s="8">
        <v>95.94</v>
      </c>
      <c r="C9" s="19">
        <v>0.14000000000000001</v>
      </c>
      <c r="D9" s="11">
        <f t="shared" si="0"/>
        <v>1.4592453616843863E-3</v>
      </c>
      <c r="E9" s="33">
        <f t="shared" si="3"/>
        <v>8.0596942155381573E-2</v>
      </c>
      <c r="F9" s="30"/>
      <c r="G9" s="19">
        <v>3.4054203831231901E-2</v>
      </c>
      <c r="H9" s="5">
        <f t="shared" si="1"/>
        <v>3.2671603155683884</v>
      </c>
      <c r="I9" s="16">
        <f t="shared" si="2"/>
        <v>0.06</v>
      </c>
    </row>
    <row r="10" spans="1:9" ht="19.5">
      <c r="A10" s="5" t="s">
        <v>6</v>
      </c>
      <c r="B10" s="8">
        <v>183.85</v>
      </c>
      <c r="C10" s="19">
        <v>0</v>
      </c>
      <c r="D10" s="11">
        <f t="shared" si="0"/>
        <v>0</v>
      </c>
      <c r="E10" s="33">
        <f t="shared" si="3"/>
        <v>0</v>
      </c>
      <c r="F10" s="30"/>
      <c r="G10" s="19">
        <v>8.8853965612411992E-4</v>
      </c>
      <c r="H10" s="5">
        <f t="shared" si="1"/>
        <v>0.16335801577841944</v>
      </c>
      <c r="I10" s="16">
        <f t="shared" si="2"/>
        <v>3.0000000000000001E-3</v>
      </c>
    </row>
    <row r="11" spans="1:9" ht="19.5">
      <c r="A11" s="5" t="s">
        <v>7</v>
      </c>
      <c r="B11" s="8">
        <v>58.933199999999999</v>
      </c>
      <c r="C11" s="19">
        <v>0</v>
      </c>
      <c r="D11" s="11">
        <f t="shared" si="0"/>
        <v>0</v>
      </c>
      <c r="E11" s="33">
        <f t="shared" si="3"/>
        <v>0</v>
      </c>
      <c r="F11" s="30"/>
      <c r="G11" s="19">
        <v>5.5438366074952467E-3</v>
      </c>
      <c r="H11" s="5">
        <f t="shared" si="1"/>
        <v>0.32671603155683887</v>
      </c>
      <c r="I11" s="16">
        <f t="shared" si="2"/>
        <v>6.0000000000000001E-3</v>
      </c>
    </row>
    <row r="12" spans="1:9" ht="19.5">
      <c r="A12" s="5" t="s">
        <v>8</v>
      </c>
      <c r="B12" s="8">
        <v>50.941400000000002</v>
      </c>
      <c r="C12" s="19">
        <v>0</v>
      </c>
      <c r="D12" s="11">
        <f t="shared" si="0"/>
        <v>0</v>
      </c>
      <c r="E12" s="33">
        <f t="shared" si="3"/>
        <v>0</v>
      </c>
      <c r="F12" s="30"/>
      <c r="G12" s="19">
        <v>3.9550323730152145E-2</v>
      </c>
      <c r="H12" s="5">
        <f t="shared" si="1"/>
        <v>2.0147488612671727</v>
      </c>
      <c r="I12" s="16">
        <f t="shared" si="2"/>
        <v>3.6999999999999991E-2</v>
      </c>
    </row>
    <row r="13" spans="1:9" ht="19.5">
      <c r="A13" s="5" t="s">
        <v>9</v>
      </c>
      <c r="B13" s="8">
        <v>92.91</v>
      </c>
      <c r="C13" s="19">
        <v>0</v>
      </c>
      <c r="D13" s="11">
        <f t="shared" si="0"/>
        <v>0</v>
      </c>
      <c r="E13" s="33">
        <f t="shared" si="3"/>
        <v>0</v>
      </c>
      <c r="F13" s="30"/>
      <c r="G13" s="19">
        <v>6.446877528657172E-3</v>
      </c>
      <c r="H13" s="5">
        <f t="shared" si="1"/>
        <v>0.59897939118753785</v>
      </c>
      <c r="I13" s="16">
        <f t="shared" si="2"/>
        <v>1.0999999999999999E-2</v>
      </c>
    </row>
    <row r="14" spans="1:9" ht="19.5">
      <c r="A14" s="5" t="s">
        <v>10</v>
      </c>
      <c r="B14" s="8">
        <v>63.545999999999999</v>
      </c>
      <c r="C14" s="19">
        <v>0.17</v>
      </c>
      <c r="D14" s="11">
        <f t="shared" si="0"/>
        <v>2.6752273943285183E-3</v>
      </c>
      <c r="E14" s="33">
        <f t="shared" si="3"/>
        <v>0.14775798040180596</v>
      </c>
      <c r="F14" s="30"/>
      <c r="G14" s="19">
        <v>3.4276065795574739E-2</v>
      </c>
      <c r="H14" s="5">
        <f t="shared" si="1"/>
        <v>2.1781068770455922</v>
      </c>
      <c r="I14" s="16">
        <f t="shared" si="2"/>
        <v>3.9999999999999994E-2</v>
      </c>
    </row>
    <row r="15" spans="1:9" ht="19.5">
      <c r="A15" s="5" t="s">
        <v>11</v>
      </c>
      <c r="B15" s="8">
        <v>26.981539999999999</v>
      </c>
      <c r="C15" s="19">
        <v>4.1999999999999997E-3</v>
      </c>
      <c r="D15" s="11">
        <f t="shared" si="0"/>
        <v>1.5566198222933161E-4</v>
      </c>
      <c r="E15" s="33">
        <f t="shared" si="3"/>
        <v>8.5975121846869843E-3</v>
      </c>
      <c r="F15" s="30"/>
      <c r="G15" s="19">
        <v>1.8163308963656571E-2</v>
      </c>
      <c r="H15" s="5">
        <f t="shared" si="1"/>
        <v>0.49007404733525828</v>
      </c>
      <c r="I15" s="16">
        <f t="shared" si="2"/>
        <v>8.9999999999999993E-3</v>
      </c>
    </row>
    <row r="16" spans="1:9" ht="19.5">
      <c r="A16" s="5" t="s">
        <v>12</v>
      </c>
      <c r="B16" s="8">
        <v>47.88</v>
      </c>
      <c r="C16" s="19">
        <v>0</v>
      </c>
      <c r="D16" s="11">
        <f t="shared" si="0"/>
        <v>0</v>
      </c>
      <c r="E16" s="33">
        <f t="shared" si="3"/>
        <v>0</v>
      </c>
      <c r="F16" s="30"/>
      <c r="G16" s="19">
        <v>2.2745476995045869E-2</v>
      </c>
      <c r="H16" s="5">
        <f t="shared" si="1"/>
        <v>1.0890534385227963</v>
      </c>
      <c r="I16" s="16">
        <f t="shared" si="2"/>
        <v>2.0000000000000004E-2</v>
      </c>
    </row>
    <row r="17" spans="1:9" ht="19.5">
      <c r="A17" s="5" t="s">
        <v>13</v>
      </c>
      <c r="B17" s="8">
        <v>15.999000000000001</v>
      </c>
      <c r="C17" s="19">
        <v>0</v>
      </c>
      <c r="D17" s="11">
        <f t="shared" si="0"/>
        <v>0</v>
      </c>
      <c r="E17" s="33">
        <f t="shared" si="3"/>
        <v>0</v>
      </c>
      <c r="F17" s="30"/>
      <c r="G17" s="19">
        <v>0.1429471980059924</v>
      </c>
      <c r="H17" s="5">
        <f t="shared" si="1"/>
        <v>2.2870122208978723</v>
      </c>
      <c r="I17" s="16">
        <f t="shared" si="2"/>
        <v>4.2000000000000003E-2</v>
      </c>
    </row>
    <row r="18" spans="1:9" ht="19.5">
      <c r="A18" s="5" t="s">
        <v>14</v>
      </c>
      <c r="B18" s="8">
        <v>14.0067</v>
      </c>
      <c r="C18" s="19">
        <v>0</v>
      </c>
      <c r="D18" s="11">
        <f t="shared" si="0"/>
        <v>0</v>
      </c>
      <c r="E18" s="33">
        <f t="shared" si="3"/>
        <v>0</v>
      </c>
      <c r="F18" s="30"/>
      <c r="G18" s="19">
        <v>0.11274086586119889</v>
      </c>
      <c r="H18" s="5">
        <f t="shared" si="1"/>
        <v>1.5791274858580544</v>
      </c>
      <c r="I18" s="16">
        <f t="shared" si="2"/>
        <v>2.9000000000000001E-2</v>
      </c>
    </row>
    <row r="19" spans="1:9" ht="19.5">
      <c r="A19" s="5" t="s">
        <v>15</v>
      </c>
      <c r="B19" s="8">
        <v>10.81</v>
      </c>
      <c r="C19" s="19">
        <v>0</v>
      </c>
      <c r="D19" s="11">
        <f t="shared" si="0"/>
        <v>0</v>
      </c>
      <c r="E19" s="33">
        <f t="shared" si="3"/>
        <v>0</v>
      </c>
      <c r="F19" s="30"/>
      <c r="G19" s="19">
        <v>0</v>
      </c>
      <c r="H19" s="5">
        <f t="shared" si="1"/>
        <v>0</v>
      </c>
      <c r="I19" s="16">
        <f t="shared" si="2"/>
        <v>0</v>
      </c>
    </row>
    <row r="20" spans="1:9" ht="19.5">
      <c r="A20" s="5" t="s">
        <v>17</v>
      </c>
      <c r="B20" s="8">
        <v>30.973800000000001</v>
      </c>
      <c r="C20" s="19">
        <v>0</v>
      </c>
      <c r="D20" s="11">
        <f t="shared" si="0"/>
        <v>0</v>
      </c>
      <c r="E20" s="33">
        <f t="shared" si="3"/>
        <v>0</v>
      </c>
      <c r="F20" s="30"/>
      <c r="G20" s="19">
        <v>1.5822212558202681E-2</v>
      </c>
      <c r="H20" s="5">
        <f t="shared" si="1"/>
        <v>0.49007404733525822</v>
      </c>
      <c r="I20" s="16">
        <f t="shared" si="2"/>
        <v>8.9999999999999993E-3</v>
      </c>
    </row>
    <row r="21" spans="1:9" ht="19.5">
      <c r="A21" s="5" t="s">
        <v>18</v>
      </c>
      <c r="B21" s="8">
        <v>32.06</v>
      </c>
      <c r="C21" s="19">
        <v>0.14000000000000001</v>
      </c>
      <c r="D21" s="11">
        <f t="shared" si="0"/>
        <v>4.3668122270742356E-3</v>
      </c>
      <c r="E21" s="33">
        <f t="shared" si="3"/>
        <v>0.24118748067334084</v>
      </c>
      <c r="F21" s="30"/>
      <c r="G21" s="19">
        <v>1.5286152443395453E-2</v>
      </c>
      <c r="H21" s="5">
        <f t="shared" si="1"/>
        <v>0.49007404733525828</v>
      </c>
      <c r="I21" s="16">
        <f t="shared" si="2"/>
        <v>8.9999999999999993E-3</v>
      </c>
    </row>
    <row r="22" spans="1:9" ht="19.5">
      <c r="A22" s="6" t="s">
        <v>21</v>
      </c>
      <c r="B22" s="6">
        <v>55.85</v>
      </c>
      <c r="C22" s="20">
        <f>100-(C4+C5+C6+C7+C8+C9+C10+C11+C12+C13+C14+C15+C16+C17+C18+C19+C20+C21)</f>
        <v>95.325800000000001</v>
      </c>
      <c r="D22" s="12">
        <f t="shared" si="0"/>
        <v>1.7068182632050135</v>
      </c>
      <c r="E22" s="8">
        <f>D22/(D$4+D$5+D$6+D$7+D$8+D$9+D$10+D$11+D$12+D$13+D$14+D$15+D$16+D$17+D$18+D$18+D$19+D$20+D$21+D$22)*100</f>
        <v>94.270872083153151</v>
      </c>
      <c r="F22" s="30"/>
      <c r="G22" s="20">
        <f>100-(G$4+G$5+G$6+G$7+G$8+G$9+G$10+G$11+G$12+G$13+G$14+G$15+G$16+G$17+G$18+G$18+G$19+G$20+G$21)</f>
        <v>83.375474301948898</v>
      </c>
      <c r="H22" s="6">
        <f t="shared" si="1"/>
        <v>4656.5202397638459</v>
      </c>
      <c r="I22" s="8">
        <f t="shared" si="2"/>
        <v>85.515000000000001</v>
      </c>
    </row>
    <row r="23" spans="1:9" ht="19.5">
      <c r="A23" s="5"/>
      <c r="B23" s="5"/>
      <c r="C23" s="21"/>
      <c r="D23" s="5"/>
      <c r="E23" s="15"/>
    </row>
    <row r="24" spans="1:9" ht="19.5">
      <c r="A24" s="5"/>
      <c r="B24" s="5" t="s">
        <v>16</v>
      </c>
      <c r="C24" s="21"/>
      <c r="D24" s="5"/>
      <c r="E24" s="15"/>
    </row>
    <row r="25" spans="1:9" ht="19.5">
      <c r="A25" s="6" t="s">
        <v>32</v>
      </c>
      <c r="B25" s="6"/>
      <c r="C25" s="20"/>
      <c r="D25" s="6"/>
      <c r="E25" s="28"/>
      <c r="F25" s="29">
        <v>0.28664000000000001</v>
      </c>
    </row>
    <row r="26" spans="1:9" ht="19.5">
      <c r="B26" s="5"/>
      <c r="C26" s="22"/>
      <c r="D26" s="5"/>
      <c r="E26" s="15"/>
    </row>
    <row r="27" spans="1:9" ht="19.5">
      <c r="A27" s="24" t="s">
        <v>28</v>
      </c>
      <c r="B27" s="24"/>
      <c r="C27" s="25"/>
      <c r="D27" s="24"/>
      <c r="E27" s="26"/>
      <c r="F27" s="24">
        <f>F25+(POWER(F25-0.0279*E4/100,2)*(F25+0.2496*E4/100)-POWER(F25,3))/(3*(POWER(F25,2)))-0.003*E5/100+0.006*E6/100+0.007*E8/100+0.031*E9/100+0.005*E7/100+0.0096*E12/100</f>
        <v>0.28679369883006534</v>
      </c>
      <c r="G27" s="31"/>
    </row>
    <row r="28" spans="1:9" ht="19.5">
      <c r="A28" s="17"/>
      <c r="B28" s="17"/>
      <c r="C28" s="22"/>
      <c r="D28" s="17"/>
      <c r="E28" s="27"/>
      <c r="F28" s="17"/>
      <c r="G28" s="21"/>
    </row>
    <row r="29" spans="1:9" ht="19.5">
      <c r="A29" s="24" t="s">
        <v>29</v>
      </c>
      <c r="B29" s="24"/>
      <c r="C29" s="25"/>
      <c r="D29" s="24"/>
      <c r="E29" s="26"/>
      <c r="F29" s="24">
        <f>(3.578+(0.33*C4+0.00095*C6-0.0002*C8+0.0006*C7+0.0031*C9+0.0018*C12+0.0056*C15+0.0004*C11+0.0015*C14+0.0051*C13+0.0039*C16+0.0018*C10+0.022*C18))/10</f>
        <v>0.35810540199999996</v>
      </c>
      <c r="G29" s="21"/>
    </row>
    <row r="30" spans="1:9" ht="19.5">
      <c r="A30" s="5"/>
      <c r="B30" s="5"/>
      <c r="C30" s="21"/>
      <c r="D30" s="5"/>
      <c r="E30" s="15"/>
      <c r="F30" s="5"/>
      <c r="G30" s="21"/>
    </row>
    <row r="31" spans="1:9" ht="19.5">
      <c r="A31" s="7" t="s">
        <v>31</v>
      </c>
      <c r="B31" s="7"/>
      <c r="C31" s="19"/>
      <c r="D31" s="7"/>
      <c r="E31" s="14"/>
      <c r="F31" s="7">
        <v>0.01</v>
      </c>
      <c r="G31" s="21"/>
    </row>
    <row r="32" spans="1:9" ht="19.5">
      <c r="A32" s="5"/>
      <c r="B32" s="5"/>
      <c r="C32" s="21"/>
      <c r="D32" s="5"/>
      <c r="E32" s="15"/>
      <c r="F32" s="5"/>
      <c r="G32" s="21"/>
    </row>
    <row r="33" spans="1:9" ht="19.5">
      <c r="A33" s="24" t="s">
        <v>30</v>
      </c>
      <c r="B33" s="24"/>
      <c r="C33" s="25"/>
      <c r="D33" s="24"/>
      <c r="E33" s="26"/>
      <c r="F33" s="24">
        <f>POWER((POWER(F29,-3))*(2*F31*POWER(F27,3)+(1-F31)*POWER(F29,3)),1/3)-1</f>
        <v>9.1061930194591412E-5</v>
      </c>
      <c r="G33" s="32"/>
      <c r="I33" s="34">
        <v>1.17265695080748E-4</v>
      </c>
    </row>
    <row r="34" spans="1:9" ht="19.5">
      <c r="A34" s="5"/>
      <c r="B34" s="5"/>
      <c r="C34" s="21"/>
      <c r="D34" s="5"/>
      <c r="E34" s="15"/>
      <c r="F34" s="5"/>
      <c r="G34" s="21"/>
    </row>
    <row r="35" spans="1:9" ht="19.5">
      <c r="A35" s="5"/>
      <c r="B35" s="5"/>
      <c r="C35" s="21"/>
      <c r="D35" s="5"/>
      <c r="E35" s="15"/>
      <c r="F35" s="5"/>
      <c r="G35" s="21"/>
    </row>
    <row r="36" spans="1:9" ht="19.5">
      <c r="A36" s="5"/>
      <c r="B36" s="5"/>
      <c r="C36" s="21"/>
      <c r="D36" s="5"/>
      <c r="E36" s="15"/>
      <c r="F36" s="5"/>
      <c r="G36" s="21"/>
    </row>
    <row r="37" spans="1:9" ht="19.5">
      <c r="A37" s="5"/>
      <c r="B37" s="5"/>
      <c r="C37" s="21"/>
      <c r="D37" s="5"/>
      <c r="E37" s="15"/>
      <c r="F37" s="5"/>
      <c r="G37" s="21"/>
    </row>
    <row r="38" spans="1:9" ht="19.5">
      <c r="A38" s="5"/>
      <c r="B38" s="5"/>
      <c r="C38" s="21"/>
      <c r="D38" s="5"/>
      <c r="E38" s="15"/>
      <c r="F38" s="5"/>
      <c r="G38" s="21"/>
    </row>
  </sheetData>
  <phoneticPr fontId="3" type="noConversion"/>
  <pageMargins left="0.75" right="0.75" top="1" bottom="1" header="0.5" footer="0.5"/>
  <pageSetup paperSize="0" orientation="portrait" horizontalDpi="4294967292" verticalDpi="429496729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5"/>
  <sheetViews>
    <sheetView tabSelected="1" zoomScaleNormal="100" workbookViewId="0">
      <selection activeCell="J30" sqref="J30"/>
    </sheetView>
  </sheetViews>
  <sheetFormatPr defaultRowHeight="12.75"/>
  <cols>
    <col min="2" max="6" width="10.25" customWidth="1"/>
    <col min="7" max="7" width="9.625" style="35" customWidth="1"/>
    <col min="8" max="8" width="9.625" style="43" customWidth="1"/>
    <col min="9" max="9" width="9.625" style="35" customWidth="1"/>
    <col min="10" max="10" width="11.875" style="35" bestFit="1" customWidth="1"/>
    <col min="11" max="11" width="12.125" style="63" customWidth="1"/>
    <col min="12" max="14" width="9" style="35"/>
  </cols>
  <sheetData>
    <row r="1" spans="1:18" ht="23.25" customHeight="1">
      <c r="A1" s="50" t="s">
        <v>48</v>
      </c>
      <c r="G1" s="36"/>
      <c r="H1" s="45"/>
      <c r="I1" s="36"/>
      <c r="J1"/>
      <c r="K1" s="60"/>
      <c r="L1"/>
      <c r="M1"/>
      <c r="N1"/>
    </row>
    <row r="2" spans="1:18">
      <c r="A2" s="51">
        <v>3.5810540199999998</v>
      </c>
      <c r="G2" s="38"/>
      <c r="I2" s="38"/>
      <c r="J2"/>
      <c r="K2" s="60"/>
      <c r="L2"/>
      <c r="M2"/>
      <c r="N2"/>
    </row>
    <row r="3" spans="1:18">
      <c r="A3" s="37"/>
      <c r="G3" s="38"/>
      <c r="I3" s="38"/>
      <c r="J3"/>
      <c r="K3" s="60"/>
      <c r="L3"/>
      <c r="M3"/>
      <c r="N3"/>
    </row>
    <row r="4" spans="1:18" ht="19.5" customHeight="1">
      <c r="A4" s="50" t="s">
        <v>33</v>
      </c>
      <c r="G4" s="38"/>
      <c r="I4" s="38"/>
      <c r="J4"/>
      <c r="K4" s="60"/>
      <c r="L4"/>
      <c r="M4"/>
      <c r="N4"/>
    </row>
    <row r="5" spans="1:18">
      <c r="A5" s="52">
        <v>2.2719999999999999E-5</v>
      </c>
      <c r="G5" s="44"/>
      <c r="I5" s="38"/>
      <c r="J5"/>
      <c r="K5" s="60"/>
      <c r="L5"/>
      <c r="M5"/>
      <c r="N5"/>
    </row>
    <row r="6" spans="1:18">
      <c r="A6" s="47"/>
      <c r="B6" s="38"/>
      <c r="C6" s="38"/>
      <c r="D6" s="38"/>
      <c r="E6" s="38"/>
      <c r="F6" s="38"/>
      <c r="G6" s="38"/>
      <c r="I6" s="38"/>
      <c r="J6"/>
      <c r="K6" s="60"/>
      <c r="L6"/>
      <c r="M6"/>
      <c r="N6"/>
    </row>
    <row r="7" spans="1:18" ht="13.5" thickBot="1">
      <c r="A7" s="49"/>
      <c r="B7" s="39"/>
      <c r="C7" s="39"/>
      <c r="D7" s="39"/>
      <c r="E7" s="39"/>
      <c r="F7" s="39"/>
      <c r="G7" s="39"/>
      <c r="H7" s="53"/>
      <c r="I7" s="39"/>
      <c r="J7" s="39"/>
      <c r="K7" s="61"/>
      <c r="L7" s="39"/>
      <c r="M7" s="38"/>
      <c r="N7"/>
    </row>
    <row r="8" spans="1:18" ht="18">
      <c r="B8" s="65" t="s">
        <v>35</v>
      </c>
      <c r="C8" s="65"/>
      <c r="D8" s="65"/>
      <c r="E8" s="65"/>
      <c r="F8" s="65"/>
      <c r="G8" s="65"/>
      <c r="H8" s="65"/>
      <c r="I8" s="65"/>
      <c r="J8" s="65"/>
      <c r="K8" s="65"/>
      <c r="L8" s="65"/>
      <c r="M8" s="40"/>
      <c r="N8"/>
    </row>
    <row r="9" spans="1:18" ht="45.75" customHeight="1">
      <c r="A9" t="s">
        <v>34</v>
      </c>
      <c r="B9" s="46" t="s">
        <v>42</v>
      </c>
      <c r="C9" s="46" t="s">
        <v>43</v>
      </c>
      <c r="D9" s="46" t="s">
        <v>44</v>
      </c>
      <c r="E9" s="46" t="s">
        <v>45</v>
      </c>
      <c r="F9" s="46" t="s">
        <v>46</v>
      </c>
      <c r="G9" s="41" t="s">
        <v>36</v>
      </c>
      <c r="H9" s="54" t="s">
        <v>40</v>
      </c>
      <c r="I9" s="36" t="s">
        <v>47</v>
      </c>
      <c r="J9" s="42" t="s">
        <v>37</v>
      </c>
      <c r="K9" s="62" t="s">
        <v>38</v>
      </c>
      <c r="L9" s="45" t="s">
        <v>37</v>
      </c>
      <c r="M9" s="46" t="s">
        <v>45</v>
      </c>
      <c r="N9" s="41" t="s">
        <v>39</v>
      </c>
      <c r="O9" s="41" t="s">
        <v>41</v>
      </c>
      <c r="P9" s="64" t="s">
        <v>49</v>
      </c>
    </row>
    <row r="10" spans="1:18">
      <c r="A10" s="57">
        <v>490</v>
      </c>
      <c r="B10" s="57">
        <v>545.70000000000005</v>
      </c>
      <c r="C10" s="57">
        <f t="shared" ref="C10:C20" si="0">B10-508.5</f>
        <v>37.200000000000045</v>
      </c>
      <c r="D10" s="57">
        <v>0.96815989999999996</v>
      </c>
      <c r="E10" s="57">
        <v>3.1840105E-2</v>
      </c>
      <c r="F10" s="59">
        <v>5.1118954999999997E-3</v>
      </c>
      <c r="G10" s="57">
        <v>3.6285995999999998</v>
      </c>
      <c r="H10" s="58">
        <v>1.8620872000000001E-4</v>
      </c>
      <c r="I10" s="48">
        <f>$A$2*(1+(A10-25)*$A$5)</f>
        <v>3.618887139510496</v>
      </c>
      <c r="J10" s="43">
        <f>(G10-I10)/0.033</f>
        <v>0.29431698453041832</v>
      </c>
      <c r="K10" s="63">
        <f>G10*(1-(A10-25)*$A$5)</f>
        <v>3.5902641709459195</v>
      </c>
      <c r="L10" s="43">
        <f>(K10-$A$2)/0.033</f>
        <v>0.27909548320968797</v>
      </c>
      <c r="M10" s="57">
        <v>3.1840105E-2</v>
      </c>
      <c r="N10" s="35">
        <f>(J10+L10)/2</f>
        <v>0.28670623387005312</v>
      </c>
      <c r="O10" s="34">
        <f>H10/0.033</f>
        <v>5.642688484848485E-3</v>
      </c>
      <c r="P10">
        <f>N10*D10</f>
        <v>0.27757747871300725</v>
      </c>
      <c r="Q10" s="34"/>
      <c r="R10" s="34"/>
    </row>
    <row r="11" spans="1:18">
      <c r="A11" s="57">
        <v>490</v>
      </c>
      <c r="B11" s="57">
        <v>805.73599999999999</v>
      </c>
      <c r="C11" s="57">
        <f t="shared" si="0"/>
        <v>297.23599999999999</v>
      </c>
      <c r="D11" s="57">
        <v>0.93581824999999996</v>
      </c>
      <c r="E11" s="57">
        <v>6.4181749999999996E-2</v>
      </c>
      <c r="F11" s="59">
        <v>3.5187907000000002E-3</v>
      </c>
      <c r="G11" s="57">
        <v>3.6275723000000002</v>
      </c>
      <c r="H11" s="58">
        <v>1.1886389E-4</v>
      </c>
      <c r="I11" s="48">
        <f t="shared" ref="I11:I20" si="1">$A$2*(1+(A11-25)*$A$5)</f>
        <v>3.618887139510496</v>
      </c>
      <c r="J11" s="43">
        <f t="shared" ref="J11:J20" si="2">(G11-I11)/0.033</f>
        <v>0.26318668150012681</v>
      </c>
      <c r="K11" s="63">
        <f t="shared" ref="K11:K20" si="3">G11*(1-(A11-25)*$A$5)</f>
        <v>3.5892477241649599</v>
      </c>
      <c r="L11" s="43">
        <f t="shared" ref="L11:L20" si="4">(K11-$A$2)/0.033</f>
        <v>0.2482940656048489</v>
      </c>
      <c r="M11" s="57">
        <v>6.4181749999999996E-2</v>
      </c>
      <c r="N11" s="35">
        <f>(J11+L11)/2</f>
        <v>0.25574037355248785</v>
      </c>
      <c r="O11" s="34">
        <f t="shared" ref="O11:O20" si="5">H11/0.033</f>
        <v>3.6019360606060606E-3</v>
      </c>
      <c r="P11">
        <f t="shared" ref="P11:P20" si="6">N11*D11</f>
        <v>0.23932650883223547</v>
      </c>
      <c r="Q11" s="34"/>
      <c r="R11" s="34"/>
    </row>
    <row r="12" spans="1:18">
      <c r="A12" s="57">
        <v>235.7</v>
      </c>
      <c r="B12" s="57">
        <v>833.95699999999999</v>
      </c>
      <c r="C12" s="57">
        <f t="shared" si="0"/>
        <v>325.45699999999999</v>
      </c>
      <c r="D12" s="57">
        <v>0.86761569999999999</v>
      </c>
      <c r="E12" s="57">
        <v>0.13238428999999999</v>
      </c>
      <c r="F12" s="59">
        <v>3.6598557999999999E-3</v>
      </c>
      <c r="G12" s="57">
        <v>3.6151849999999999</v>
      </c>
      <c r="H12" s="58">
        <v>7.8205020000000002E-5</v>
      </c>
      <c r="I12" s="48">
        <f t="shared" si="1"/>
        <v>3.5981968980233581</v>
      </c>
      <c r="J12" s="43">
        <f t="shared" si="2"/>
        <v>0.51479096898914545</v>
      </c>
      <c r="K12" s="63">
        <f t="shared" si="3"/>
        <v>3.5978787334257598</v>
      </c>
      <c r="L12" s="43">
        <f t="shared" si="4"/>
        <v>0.5098398007806052</v>
      </c>
      <c r="M12" s="57">
        <v>0.13238428999999999</v>
      </c>
      <c r="N12" s="35">
        <f t="shared" ref="N12:N20" si="7">(J12+L12)/2</f>
        <v>0.51231538488487538</v>
      </c>
      <c r="O12" s="34">
        <f t="shared" si="5"/>
        <v>2.3698490909090908E-3</v>
      </c>
      <c r="P12">
        <f>N12*D12</f>
        <v>0.44449287127766057</v>
      </c>
      <c r="Q12" s="34"/>
      <c r="R12" s="34"/>
    </row>
    <row r="13" spans="1:18">
      <c r="A13" s="57">
        <v>223.4</v>
      </c>
      <c r="B13" s="57">
        <v>835.17400000000009</v>
      </c>
      <c r="C13" s="57">
        <f t="shared" si="0"/>
        <v>326.67400000000009</v>
      </c>
      <c r="D13" s="57">
        <v>0.79722744000000001</v>
      </c>
      <c r="E13" s="57">
        <v>0.20277254</v>
      </c>
      <c r="F13" s="59">
        <v>3.3854179999999998E-3</v>
      </c>
      <c r="G13" s="57">
        <v>3.6148438000000001</v>
      </c>
      <c r="H13" s="58">
        <v>6.8386886000000003E-5</v>
      </c>
      <c r="I13" s="48">
        <f t="shared" si="1"/>
        <v>3.5971961509911443</v>
      </c>
      <c r="J13" s="43">
        <f>(G13-I13)/0.033</f>
        <v>0.53477724269259808</v>
      </c>
      <c r="K13" s="63">
        <f t="shared" si="3"/>
        <v>3.5985493565746176</v>
      </c>
      <c r="L13" s="43">
        <f t="shared" si="4"/>
        <v>0.5301617143823566</v>
      </c>
      <c r="M13" s="57">
        <v>0.20277254</v>
      </c>
      <c r="N13" s="35">
        <f t="shared" si="7"/>
        <v>0.53246947853747728</v>
      </c>
      <c r="O13" s="34">
        <f t="shared" si="5"/>
        <v>2.0723298787878788E-3</v>
      </c>
      <c r="P13">
        <f t="shared" si="6"/>
        <v>0.42449927925256797</v>
      </c>
      <c r="Q13" s="34"/>
      <c r="R13" s="34"/>
    </row>
    <row r="14" spans="1:18">
      <c r="A14" s="57">
        <v>205.9</v>
      </c>
      <c r="B14" s="57">
        <v>836.952</v>
      </c>
      <c r="C14" s="57">
        <f t="shared" si="0"/>
        <v>328.452</v>
      </c>
      <c r="D14" s="57">
        <v>0.69246929999999995</v>
      </c>
      <c r="E14" s="57">
        <v>0.30753072999999997</v>
      </c>
      <c r="F14" s="59">
        <v>3.1856079999999999E-3</v>
      </c>
      <c r="G14" s="57">
        <v>3.6146950000000002</v>
      </c>
      <c r="H14" s="58">
        <v>6.9162759999999998E-5</v>
      </c>
      <c r="I14" s="48">
        <f t="shared" si="1"/>
        <v>3.5957723239127928</v>
      </c>
      <c r="J14" s="43">
        <f t="shared" si="2"/>
        <v>0.57341442688507371</v>
      </c>
      <c r="K14" s="63">
        <f>G14*(1-(A14-25)*$A$5)</f>
        <v>3.59983843004464</v>
      </c>
      <c r="L14" s="43">
        <f t="shared" si="4"/>
        <v>0.56922454680727741</v>
      </c>
      <c r="M14" s="57">
        <v>0.30753072999999997</v>
      </c>
      <c r="N14" s="35">
        <f t="shared" si="7"/>
        <v>0.57131948684617551</v>
      </c>
      <c r="O14" s="34">
        <f t="shared" si="5"/>
        <v>2.0958412121212119E-3</v>
      </c>
      <c r="P14">
        <f t="shared" si="6"/>
        <v>0.39562120513273036</v>
      </c>
      <c r="Q14" s="34"/>
      <c r="R14" s="34"/>
    </row>
    <row r="15" spans="1:18">
      <c r="A15" s="57">
        <v>190</v>
      </c>
      <c r="B15" s="57">
        <v>838.55900000000008</v>
      </c>
      <c r="C15" s="57">
        <f t="shared" si="0"/>
        <v>330.05900000000008</v>
      </c>
      <c r="D15" s="57">
        <v>0.60664419999999997</v>
      </c>
      <c r="E15" s="57">
        <v>0.39335579999999998</v>
      </c>
      <c r="F15" s="59">
        <v>2.6296407000000002E-3</v>
      </c>
      <c r="G15" s="57">
        <v>3.6148717000000001</v>
      </c>
      <c r="H15" s="58">
        <v>6.2629870000000006E-5</v>
      </c>
      <c r="I15" s="48">
        <f t="shared" si="1"/>
        <v>3.5944786753101763</v>
      </c>
      <c r="J15" s="43">
        <f t="shared" si="2"/>
        <v>0.61797044514617716</v>
      </c>
      <c r="K15" s="63">
        <f t="shared" si="3"/>
        <v>3.60132026897104</v>
      </c>
      <c r="L15" s="43">
        <f>(K15-$A$2)/0.033</f>
        <v>0.61412875669818556</v>
      </c>
      <c r="M15" s="57">
        <v>0.39335579999999998</v>
      </c>
      <c r="N15" s="35">
        <f t="shared" si="7"/>
        <v>0.61604960092218142</v>
      </c>
      <c r="O15" s="34">
        <f t="shared" si="5"/>
        <v>1.8978748484848485E-3</v>
      </c>
      <c r="P15">
        <f t="shared" si="6"/>
        <v>0.373722917311756</v>
      </c>
      <c r="Q15" s="34"/>
      <c r="R15" s="34"/>
    </row>
    <row r="16" spans="1:18">
      <c r="A16" s="57">
        <v>179.8</v>
      </c>
      <c r="B16" s="57">
        <v>839.55700000000002</v>
      </c>
      <c r="C16" s="57">
        <f t="shared" si="0"/>
        <v>331.05700000000002</v>
      </c>
      <c r="D16" s="57">
        <v>0.4954344</v>
      </c>
      <c r="E16" s="57">
        <v>0.50456559999999995</v>
      </c>
      <c r="F16" s="59">
        <v>2.8951913000000002E-3</v>
      </c>
      <c r="G16" s="57">
        <v>3.6141006999999998</v>
      </c>
      <c r="H16" s="58">
        <v>7.2113170000000004E-5</v>
      </c>
      <c r="I16" s="48">
        <f t="shared" si="1"/>
        <v>3.5936487875273646</v>
      </c>
      <c r="J16" s="43">
        <f t="shared" si="2"/>
        <v>0.61975492341318861</v>
      </c>
      <c r="K16" s="63">
        <f t="shared" si="3"/>
        <v>3.6013897054484607</v>
      </c>
      <c r="L16" s="43">
        <f t="shared" si="4"/>
        <v>0.61623289237760215</v>
      </c>
      <c r="M16" s="57">
        <v>0.50456559999999995</v>
      </c>
      <c r="N16" s="35">
        <f t="shared" si="7"/>
        <v>0.61799390789539532</v>
      </c>
      <c r="O16" s="34">
        <f t="shared" si="5"/>
        <v>2.1852475757575757E-3</v>
      </c>
      <c r="P16">
        <f t="shared" si="6"/>
        <v>0.30617544096181043</v>
      </c>
      <c r="Q16" s="34"/>
      <c r="R16" s="34"/>
    </row>
    <row r="17" spans="1:18">
      <c r="A17" s="57">
        <v>172</v>
      </c>
      <c r="B17" s="57">
        <v>840.35299999999995</v>
      </c>
      <c r="C17" s="57">
        <f t="shared" si="0"/>
        <v>331.85299999999995</v>
      </c>
      <c r="D17" s="57">
        <v>0.38605289999999998</v>
      </c>
      <c r="E17" s="57">
        <v>0.61394709999999997</v>
      </c>
      <c r="F17" s="59">
        <v>2.8855768000000002E-3</v>
      </c>
      <c r="G17" s="57">
        <v>3.6129180000000001</v>
      </c>
      <c r="H17" s="58">
        <v>9.2121360000000006E-5</v>
      </c>
      <c r="I17" s="48">
        <f t="shared" si="1"/>
        <v>3.5930141674581564</v>
      </c>
      <c r="J17" s="43">
        <f t="shared" si="2"/>
        <v>0.60314644066193002</v>
      </c>
      <c r="K17" s="63">
        <f t="shared" si="3"/>
        <v>3.6008514319468801</v>
      </c>
      <c r="L17" s="43">
        <f t="shared" si="4"/>
        <v>0.59992157414788572</v>
      </c>
      <c r="M17" s="57">
        <v>0.61394709999999997</v>
      </c>
      <c r="N17" s="35">
        <f t="shared" si="7"/>
        <v>0.60153400740490781</v>
      </c>
      <c r="O17" s="34">
        <f t="shared" si="5"/>
        <v>2.7915563636363638E-3</v>
      </c>
      <c r="P17">
        <f t="shared" si="6"/>
        <v>0.23222394800728613</v>
      </c>
      <c r="Q17" s="34"/>
      <c r="R17" s="34"/>
    </row>
    <row r="18" spans="1:18">
      <c r="A18" s="57">
        <v>162.30000000000001</v>
      </c>
      <c r="B18" s="57">
        <v>841.351</v>
      </c>
      <c r="C18" s="57">
        <f t="shared" si="0"/>
        <v>332.851</v>
      </c>
      <c r="D18" s="57">
        <v>0.2927438</v>
      </c>
      <c r="E18" s="57">
        <v>0.7072562</v>
      </c>
      <c r="F18" s="59">
        <v>2.8009469999999998E-3</v>
      </c>
      <c r="G18" s="57">
        <v>3.6115370000000002</v>
      </c>
      <c r="H18" s="58">
        <v>1.2355544E-4</v>
      </c>
      <c r="I18" s="48">
        <f t="shared" si="1"/>
        <v>3.5922249604490131</v>
      </c>
      <c r="J18" s="43">
        <f t="shared" si="2"/>
        <v>0.58521331972688329</v>
      </c>
      <c r="K18" s="63">
        <f t="shared" si="3"/>
        <v>3.6002709692361283</v>
      </c>
      <c r="L18" s="43">
        <f t="shared" si="4"/>
        <v>0.58233179503419663</v>
      </c>
      <c r="M18" s="57">
        <v>0.7072562</v>
      </c>
      <c r="N18" s="35">
        <f t="shared" si="7"/>
        <v>0.5837725573805399</v>
      </c>
      <c r="O18" s="34">
        <f t="shared" si="5"/>
        <v>3.744104242424242E-3</v>
      </c>
      <c r="P18">
        <f t="shared" si="6"/>
        <v>0.1708957967832973</v>
      </c>
      <c r="Q18" s="34"/>
      <c r="R18" s="34"/>
    </row>
    <row r="19" spans="1:18">
      <c r="A19" s="57">
        <v>138.19999999999999</v>
      </c>
      <c r="B19" s="57">
        <v>843.75400000000002</v>
      </c>
      <c r="C19" s="57">
        <f t="shared" si="0"/>
        <v>335.25400000000002</v>
      </c>
      <c r="D19" s="57">
        <v>0.20036499999999999</v>
      </c>
      <c r="E19" s="57">
        <v>0.79963499999999998</v>
      </c>
      <c r="F19" s="59">
        <v>2.7129073000000002E-3</v>
      </c>
      <c r="G19" s="57">
        <v>3.6091205999999998</v>
      </c>
      <c r="H19" s="58">
        <v>1.9466390000000001E-4</v>
      </c>
      <c r="I19" s="48">
        <f t="shared" si="1"/>
        <v>3.5902641471582544</v>
      </c>
      <c r="J19" s="43">
        <f t="shared" si="2"/>
        <v>0.57140766187107328</v>
      </c>
      <c r="K19" s="63">
        <f t="shared" si="3"/>
        <v>3.5998382882923776</v>
      </c>
      <c r="L19" s="43">
        <f t="shared" si="4"/>
        <v>0.56922025128417519</v>
      </c>
      <c r="M19" s="57">
        <v>0.79963499999999998</v>
      </c>
      <c r="N19" s="35">
        <f t="shared" si="7"/>
        <v>0.57031395657762429</v>
      </c>
      <c r="O19" s="34">
        <f t="shared" si="5"/>
        <v>5.8989060606060607E-3</v>
      </c>
      <c r="P19">
        <f t="shared" si="6"/>
        <v>0.11427095590967569</v>
      </c>
      <c r="Q19" s="34"/>
      <c r="R19" s="34"/>
    </row>
    <row r="20" spans="1:18">
      <c r="A20" s="57">
        <v>56.82</v>
      </c>
      <c r="B20" s="57">
        <v>854.95400000000006</v>
      </c>
      <c r="C20" s="57">
        <f t="shared" si="0"/>
        <v>346.45400000000006</v>
      </c>
      <c r="D20" s="57">
        <v>9.2679700000000004E-2</v>
      </c>
      <c r="E20" s="57">
        <v>0.90732029999999997</v>
      </c>
      <c r="F20" s="59">
        <v>2.5947069999999999E-3</v>
      </c>
      <c r="G20" s="57">
        <v>3.6026799999999999</v>
      </c>
      <c r="H20" s="58">
        <v>5.6144943999999997E-4</v>
      </c>
      <c r="I20" s="48">
        <f t="shared" si="1"/>
        <v>3.5836429444361801</v>
      </c>
      <c r="J20" s="43">
        <f t="shared" si="2"/>
        <v>0.57688047163090117</v>
      </c>
      <c r="K20" s="63">
        <f t="shared" si="3"/>
        <v>3.6000754410529279</v>
      </c>
      <c r="L20" s="43">
        <f t="shared" si="4"/>
        <v>0.57640669857357674</v>
      </c>
      <c r="M20" s="57">
        <v>0.90732029999999997</v>
      </c>
      <c r="N20" s="35">
        <f t="shared" si="7"/>
        <v>0.5766435851022389</v>
      </c>
      <c r="O20" s="34">
        <f t="shared" si="5"/>
        <v>1.7013619393939392E-2</v>
      </c>
      <c r="P20">
        <f t="shared" si="6"/>
        <v>5.3443154474199971E-2</v>
      </c>
      <c r="Q20" s="34"/>
      <c r="R20" s="34"/>
    </row>
    <row r="21" spans="1:18">
      <c r="H21" s="55"/>
      <c r="I21" s="48"/>
      <c r="J21" s="43"/>
      <c r="L21" s="43"/>
      <c r="M21" s="38"/>
      <c r="O21" s="34"/>
      <c r="Q21" s="34"/>
      <c r="R21" s="34"/>
    </row>
    <row r="22" spans="1:18">
      <c r="H22" s="55"/>
      <c r="I22" s="48"/>
      <c r="J22" s="43"/>
      <c r="L22" s="43"/>
      <c r="M22" s="38"/>
      <c r="O22" s="34"/>
      <c r="Q22" s="34"/>
      <c r="R22" s="34"/>
    </row>
    <row r="23" spans="1:18">
      <c r="H23" s="55"/>
      <c r="I23" s="48"/>
      <c r="J23" s="43"/>
      <c r="L23" s="43"/>
      <c r="M23" s="38"/>
      <c r="O23" s="34"/>
      <c r="Q23" s="34"/>
      <c r="R23" s="34"/>
    </row>
    <row r="24" spans="1:18">
      <c r="H24" s="55"/>
      <c r="I24" s="48"/>
      <c r="J24" s="43"/>
      <c r="L24" s="43"/>
      <c r="M24" s="38"/>
      <c r="O24" s="34"/>
      <c r="Q24" s="34"/>
      <c r="R24" s="34"/>
    </row>
    <row r="25" spans="1:18">
      <c r="H25" s="55"/>
      <c r="I25" s="48"/>
      <c r="J25" s="43"/>
      <c r="L25" s="43"/>
      <c r="M25" s="38"/>
      <c r="O25" s="34"/>
      <c r="Q25" s="34"/>
      <c r="R25" s="34"/>
    </row>
    <row r="26" spans="1:18">
      <c r="H26" s="55"/>
      <c r="I26" s="48"/>
      <c r="J26" s="43"/>
      <c r="L26" s="43"/>
      <c r="M26" s="38"/>
      <c r="O26" s="34"/>
      <c r="Q26" s="34"/>
      <c r="R26" s="34"/>
    </row>
    <row r="27" spans="1:18">
      <c r="H27" s="55"/>
      <c r="I27" s="48"/>
      <c r="J27" s="43"/>
      <c r="L27" s="43"/>
      <c r="M27" s="38"/>
      <c r="O27" s="34"/>
      <c r="Q27" s="34"/>
      <c r="R27" s="34"/>
    </row>
    <row r="28" spans="1:18">
      <c r="H28" s="55"/>
      <c r="I28" s="48"/>
      <c r="J28" s="43"/>
      <c r="L28" s="43"/>
      <c r="M28" s="38"/>
      <c r="O28" s="34"/>
      <c r="Q28" s="34"/>
      <c r="R28" s="34"/>
    </row>
    <row r="29" spans="1:18">
      <c r="H29" s="55"/>
      <c r="I29" s="48"/>
      <c r="J29" s="43"/>
      <c r="L29" s="43"/>
      <c r="M29" s="38"/>
      <c r="O29" s="34"/>
      <c r="Q29" s="34"/>
      <c r="R29" s="34"/>
    </row>
    <row r="30" spans="1:18">
      <c r="H30" s="55"/>
      <c r="I30" s="48"/>
      <c r="J30" s="43"/>
      <c r="L30" s="43"/>
      <c r="M30" s="38"/>
      <c r="O30" s="34"/>
      <c r="Q30" s="34"/>
      <c r="R30" s="34"/>
    </row>
    <row r="31" spans="1:18">
      <c r="H31" s="55"/>
      <c r="I31" s="48"/>
      <c r="J31" s="43"/>
      <c r="L31" s="43"/>
      <c r="M31" s="38"/>
      <c r="O31" s="34"/>
      <c r="Q31" s="34"/>
      <c r="R31" s="34"/>
    </row>
    <row r="32" spans="1:18">
      <c r="H32" s="55"/>
      <c r="I32" s="48"/>
      <c r="J32" s="43"/>
      <c r="L32" s="43"/>
      <c r="M32" s="38"/>
      <c r="O32" s="34"/>
      <c r="Q32" s="34"/>
      <c r="R32" s="34"/>
    </row>
    <row r="33" spans="8:18">
      <c r="H33" s="55"/>
      <c r="I33" s="48"/>
      <c r="J33" s="43"/>
      <c r="L33" s="43"/>
      <c r="M33" s="38"/>
      <c r="O33" s="34"/>
      <c r="Q33" s="34"/>
      <c r="R33" s="34"/>
    </row>
    <row r="34" spans="8:18">
      <c r="H34" s="55"/>
      <c r="I34" s="48"/>
      <c r="J34" s="43"/>
      <c r="L34" s="43"/>
      <c r="M34" s="38"/>
      <c r="O34" s="34"/>
      <c r="Q34" s="34"/>
      <c r="R34" s="34"/>
    </row>
    <row r="35" spans="8:18">
      <c r="H35" s="55"/>
      <c r="I35" s="48"/>
      <c r="J35" s="43"/>
      <c r="L35" s="43"/>
      <c r="M35" s="38"/>
      <c r="O35" s="34"/>
      <c r="Q35" s="34"/>
      <c r="R35" s="34"/>
    </row>
    <row r="36" spans="8:18">
      <c r="H36" s="55"/>
      <c r="I36" s="48"/>
      <c r="J36" s="43"/>
      <c r="L36" s="43"/>
      <c r="M36" s="38"/>
      <c r="O36" s="34"/>
      <c r="Q36" s="34"/>
      <c r="R36" s="34"/>
    </row>
    <row r="37" spans="8:18">
      <c r="H37" s="55"/>
      <c r="I37" s="48"/>
      <c r="J37" s="43"/>
      <c r="L37" s="43"/>
      <c r="M37" s="38"/>
      <c r="O37" s="34"/>
      <c r="Q37" s="34"/>
      <c r="R37" s="34"/>
    </row>
    <row r="38" spans="8:18">
      <c r="H38" s="55"/>
      <c r="I38" s="48"/>
      <c r="J38" s="43"/>
      <c r="L38" s="43"/>
      <c r="M38" s="38"/>
      <c r="O38" s="34"/>
      <c r="Q38" s="34"/>
      <c r="R38" s="34"/>
    </row>
    <row r="39" spans="8:18">
      <c r="H39" s="55"/>
      <c r="I39" s="48"/>
      <c r="J39" s="43"/>
      <c r="L39" s="43"/>
      <c r="M39" s="38"/>
      <c r="O39" s="34"/>
      <c r="Q39" s="34"/>
      <c r="R39" s="34"/>
    </row>
    <row r="40" spans="8:18">
      <c r="H40" s="55"/>
      <c r="I40" s="48"/>
      <c r="J40" s="43"/>
      <c r="L40" s="43"/>
      <c r="M40" s="38"/>
      <c r="O40" s="34"/>
      <c r="R40" s="34"/>
    </row>
    <row r="41" spans="8:18">
      <c r="H41" s="55"/>
      <c r="I41" s="48"/>
      <c r="J41" s="43"/>
      <c r="L41" s="43"/>
      <c r="M41" s="38"/>
      <c r="O41" s="34"/>
      <c r="R41" s="34"/>
    </row>
    <row r="42" spans="8:18">
      <c r="H42" s="55"/>
      <c r="I42" s="48"/>
      <c r="J42" s="43"/>
      <c r="L42" s="43"/>
      <c r="M42" s="38"/>
      <c r="O42" s="34"/>
      <c r="R42" s="34"/>
    </row>
    <row r="43" spans="8:18">
      <c r="H43" s="55"/>
      <c r="I43" s="48"/>
      <c r="J43" s="43"/>
      <c r="L43" s="43"/>
      <c r="M43" s="38"/>
      <c r="O43" s="34"/>
      <c r="R43" s="34"/>
    </row>
    <row r="44" spans="8:18">
      <c r="H44" s="55"/>
      <c r="I44" s="48"/>
      <c r="J44" s="43"/>
      <c r="L44" s="43"/>
      <c r="M44" s="38"/>
      <c r="O44" s="34"/>
      <c r="R44" s="34"/>
    </row>
    <row r="45" spans="8:18">
      <c r="H45" s="55"/>
      <c r="I45" s="48"/>
      <c r="J45" s="43"/>
      <c r="L45" s="43"/>
      <c r="M45" s="38"/>
      <c r="O45" s="34"/>
      <c r="R45" s="34"/>
    </row>
    <row r="46" spans="8:18">
      <c r="H46" s="55"/>
      <c r="I46" s="48"/>
      <c r="J46" s="43"/>
      <c r="L46" s="43"/>
      <c r="M46" s="38"/>
      <c r="O46" s="34"/>
      <c r="R46" s="34"/>
    </row>
    <row r="47" spans="8:18">
      <c r="H47" s="55"/>
      <c r="I47" s="48"/>
      <c r="J47" s="43"/>
      <c r="L47" s="43"/>
      <c r="M47" s="38"/>
      <c r="O47" s="34"/>
    </row>
    <row r="48" spans="8:18">
      <c r="H48" s="55"/>
      <c r="I48" s="48"/>
      <c r="J48" s="43"/>
      <c r="L48" s="43"/>
      <c r="M48" s="38"/>
      <c r="O48" s="34"/>
    </row>
    <row r="49" spans="8:15">
      <c r="H49" s="55"/>
      <c r="I49" s="48"/>
      <c r="J49" s="43"/>
      <c r="L49" s="43"/>
      <c r="M49" s="38"/>
      <c r="O49" s="34"/>
    </row>
    <row r="50" spans="8:15">
      <c r="H50" s="55"/>
      <c r="I50" s="48"/>
      <c r="J50" s="43"/>
      <c r="L50" s="43"/>
      <c r="M50" s="38"/>
      <c r="O50" s="34"/>
    </row>
    <row r="51" spans="8:15">
      <c r="H51" s="55"/>
      <c r="I51" s="48"/>
      <c r="J51" s="43"/>
      <c r="L51" s="43"/>
      <c r="M51" s="38"/>
      <c r="O51" s="34"/>
    </row>
    <row r="52" spans="8:15">
      <c r="H52" s="55"/>
      <c r="I52" s="48"/>
      <c r="J52" s="43"/>
      <c r="L52" s="43"/>
      <c r="M52" s="38"/>
      <c r="O52" s="34"/>
    </row>
    <row r="53" spans="8:15">
      <c r="H53" s="56"/>
      <c r="J53" s="43"/>
      <c r="L53" s="43"/>
      <c r="M53" s="38"/>
    </row>
    <row r="54" spans="8:15">
      <c r="H54" s="56"/>
      <c r="J54" s="43"/>
      <c r="L54" s="43"/>
      <c r="M54" s="38"/>
    </row>
    <row r="55" spans="8:15">
      <c r="H55" s="56"/>
      <c r="J55" s="43"/>
      <c r="L55" s="43"/>
      <c r="M55" s="38"/>
    </row>
    <row r="56" spans="8:15">
      <c r="H56" s="56"/>
      <c r="J56" s="43"/>
      <c r="L56" s="43"/>
      <c r="M56" s="38"/>
    </row>
    <row r="57" spans="8:15">
      <c r="H57" s="56"/>
      <c r="J57" s="43"/>
      <c r="L57" s="43"/>
      <c r="M57" s="38"/>
    </row>
    <row r="58" spans="8:15">
      <c r="H58" s="56"/>
      <c r="J58" s="43"/>
      <c r="L58" s="43"/>
      <c r="M58" s="38"/>
    </row>
    <row r="59" spans="8:15">
      <c r="H59" s="56"/>
      <c r="J59" s="43"/>
      <c r="L59" s="43"/>
      <c r="M59" s="38"/>
    </row>
    <row r="60" spans="8:15">
      <c r="H60" s="56"/>
      <c r="J60" s="43"/>
      <c r="L60" s="43"/>
      <c r="M60" s="38"/>
    </row>
    <row r="61" spans="8:15">
      <c r="H61" s="56"/>
      <c r="J61" s="43"/>
      <c r="L61" s="43"/>
      <c r="M61" s="38"/>
    </row>
    <row r="62" spans="8:15">
      <c r="H62" s="56"/>
      <c r="J62" s="43"/>
      <c r="L62" s="43"/>
      <c r="M62" s="38"/>
    </row>
    <row r="63" spans="8:15">
      <c r="H63" s="56"/>
      <c r="J63" s="43"/>
      <c r="L63" s="43"/>
      <c r="M63" s="38"/>
    </row>
    <row r="64" spans="8:15">
      <c r="H64" s="56"/>
      <c r="J64" s="43"/>
      <c r="L64" s="43"/>
      <c r="M64" s="38"/>
    </row>
    <row r="65" spans="8:13">
      <c r="H65" s="56"/>
      <c r="J65" s="43"/>
      <c r="L65" s="43"/>
      <c r="M65" s="38"/>
    </row>
    <row r="66" spans="8:13">
      <c r="H66" s="56"/>
      <c r="J66" s="43"/>
      <c r="L66" s="43"/>
      <c r="M66" s="38"/>
    </row>
    <row r="67" spans="8:13">
      <c r="H67" s="56"/>
      <c r="J67" s="43"/>
      <c r="L67" s="43"/>
      <c r="M67" s="38"/>
    </row>
    <row r="68" spans="8:13">
      <c r="H68" s="56"/>
      <c r="J68" s="43"/>
      <c r="L68" s="43"/>
      <c r="M68" s="38"/>
    </row>
    <row r="69" spans="8:13">
      <c r="H69" s="56"/>
      <c r="J69" s="43"/>
      <c r="L69" s="43"/>
      <c r="M69" s="38"/>
    </row>
    <row r="70" spans="8:13">
      <c r="H70" s="56"/>
      <c r="J70" s="43"/>
      <c r="L70" s="43"/>
      <c r="M70" s="38"/>
    </row>
    <row r="71" spans="8:13">
      <c r="H71" s="56"/>
      <c r="J71" s="43"/>
      <c r="L71" s="43"/>
      <c r="M71" s="38"/>
    </row>
    <row r="72" spans="8:13">
      <c r="H72" s="56"/>
      <c r="J72" s="43"/>
      <c r="L72" s="43"/>
      <c r="M72" s="38"/>
    </row>
    <row r="73" spans="8:13">
      <c r="H73" s="56"/>
      <c r="J73" s="43"/>
      <c r="L73" s="43"/>
      <c r="M73" s="38"/>
    </row>
    <row r="74" spans="8:13">
      <c r="H74" s="56"/>
      <c r="J74" s="43"/>
      <c r="L74" s="43"/>
      <c r="M74" s="38"/>
    </row>
    <row r="75" spans="8:13">
      <c r="H75" s="56"/>
      <c r="J75" s="43"/>
      <c r="L75" s="43"/>
      <c r="M75" s="38"/>
    </row>
    <row r="76" spans="8:13">
      <c r="H76" s="56"/>
      <c r="J76" s="43"/>
      <c r="L76" s="43"/>
      <c r="M76" s="38"/>
    </row>
    <row r="77" spans="8:13">
      <c r="H77" s="56"/>
      <c r="J77" s="43"/>
      <c r="L77" s="43"/>
      <c r="M77" s="38"/>
    </row>
    <row r="78" spans="8:13">
      <c r="H78" s="56"/>
      <c r="J78" s="43"/>
      <c r="L78" s="43"/>
      <c r="M78" s="38"/>
    </row>
    <row r="79" spans="8:13">
      <c r="H79" s="56"/>
      <c r="J79" s="43"/>
      <c r="L79" s="43"/>
      <c r="M79" s="38"/>
    </row>
    <row r="80" spans="8:13">
      <c r="H80" s="56"/>
      <c r="J80" s="43"/>
      <c r="L80" s="43"/>
      <c r="M80" s="38"/>
    </row>
    <row r="81" spans="8:13">
      <c r="H81" s="56"/>
      <c r="J81" s="43"/>
      <c r="L81" s="43"/>
      <c r="M81" s="38"/>
    </row>
    <row r="82" spans="8:13">
      <c r="H82" s="56"/>
      <c r="J82" s="43"/>
      <c r="L82" s="43"/>
      <c r="M82" s="38"/>
    </row>
    <row r="83" spans="8:13">
      <c r="H83" s="56"/>
      <c r="J83" s="43"/>
      <c r="L83" s="43"/>
      <c r="M83" s="38"/>
    </row>
    <row r="84" spans="8:13">
      <c r="H84" s="56"/>
      <c r="J84" s="43"/>
      <c r="L84" s="43"/>
      <c r="M84" s="38"/>
    </row>
    <row r="85" spans="8:13">
      <c r="H85" s="56"/>
      <c r="J85" s="43"/>
      <c r="L85" s="43"/>
      <c r="M85" s="38"/>
    </row>
    <row r="86" spans="8:13">
      <c r="H86" s="56"/>
      <c r="J86" s="43"/>
      <c r="L86" s="43"/>
      <c r="M86" s="38"/>
    </row>
    <row r="87" spans="8:13">
      <c r="H87" s="56"/>
      <c r="J87" s="43"/>
      <c r="L87" s="43"/>
      <c r="M87" s="38"/>
    </row>
    <row r="88" spans="8:13">
      <c r="H88" s="56"/>
      <c r="J88" s="43"/>
      <c r="L88" s="43"/>
      <c r="M88" s="38"/>
    </row>
    <row r="89" spans="8:13">
      <c r="H89" s="56"/>
      <c r="J89" s="43"/>
      <c r="L89" s="43"/>
      <c r="M89" s="38"/>
    </row>
    <row r="90" spans="8:13">
      <c r="H90" s="56"/>
      <c r="J90" s="43"/>
      <c r="L90" s="43"/>
      <c r="M90" s="38"/>
    </row>
    <row r="91" spans="8:13">
      <c r="H91" s="56"/>
      <c r="J91" s="43"/>
      <c r="L91" s="43"/>
      <c r="M91" s="38"/>
    </row>
    <row r="92" spans="8:13">
      <c r="H92" s="56"/>
      <c r="J92" s="43"/>
      <c r="L92" s="43"/>
      <c r="M92" s="38"/>
    </row>
    <row r="93" spans="8:13">
      <c r="H93" s="56"/>
      <c r="J93" s="43"/>
      <c r="L93" s="43"/>
      <c r="M93" s="38"/>
    </row>
    <row r="94" spans="8:13">
      <c r="H94" s="56"/>
      <c r="J94" s="43"/>
      <c r="L94" s="43"/>
      <c r="M94" s="38"/>
    </row>
    <row r="95" spans="8:13">
      <c r="H95" s="56"/>
      <c r="J95" s="43"/>
      <c r="L95" s="43"/>
      <c r="M95" s="38"/>
    </row>
    <row r="96" spans="8:13">
      <c r="H96" s="56"/>
      <c r="J96" s="43"/>
      <c r="L96" s="43"/>
      <c r="M96" s="38"/>
    </row>
    <row r="97" spans="8:13">
      <c r="H97" s="56"/>
      <c r="J97" s="43"/>
      <c r="L97" s="43"/>
      <c r="M97" s="38"/>
    </row>
    <row r="98" spans="8:13">
      <c r="H98" s="56"/>
      <c r="J98" s="43"/>
      <c r="L98" s="43"/>
      <c r="M98" s="38"/>
    </row>
    <row r="99" spans="8:13">
      <c r="H99" s="56"/>
      <c r="J99" s="43"/>
      <c r="L99" s="43"/>
      <c r="M99" s="38"/>
    </row>
    <row r="100" spans="8:13">
      <c r="H100" s="56"/>
      <c r="J100" s="43"/>
      <c r="L100" s="43"/>
      <c r="M100" s="38"/>
    </row>
    <row r="101" spans="8:13">
      <c r="H101" s="56"/>
      <c r="J101" s="43"/>
      <c r="L101" s="43"/>
      <c r="M101" s="38"/>
    </row>
    <row r="102" spans="8:13">
      <c r="H102" s="56"/>
      <c r="J102" s="43"/>
      <c r="L102" s="43"/>
      <c r="M102" s="38"/>
    </row>
    <row r="103" spans="8:13">
      <c r="H103" s="56"/>
      <c r="J103" s="43"/>
      <c r="L103" s="43"/>
      <c r="M103" s="38"/>
    </row>
    <row r="104" spans="8:13">
      <c r="H104" s="56"/>
      <c r="J104" s="43"/>
      <c r="L104" s="43"/>
      <c r="M104" s="38"/>
    </row>
    <row r="105" spans="8:13">
      <c r="H105" s="56"/>
      <c r="J105" s="43"/>
      <c r="L105" s="43"/>
      <c r="M105" s="38"/>
    </row>
    <row r="106" spans="8:13">
      <c r="H106" s="56"/>
      <c r="J106" s="43"/>
      <c r="L106" s="43"/>
      <c r="M106" s="38"/>
    </row>
    <row r="107" spans="8:13">
      <c r="H107" s="56"/>
      <c r="J107" s="43"/>
      <c r="L107" s="43"/>
      <c r="M107" s="38"/>
    </row>
    <row r="108" spans="8:13">
      <c r="H108" s="56"/>
      <c r="J108" s="43"/>
      <c r="L108" s="43"/>
      <c r="M108" s="38"/>
    </row>
    <row r="109" spans="8:13">
      <c r="H109" s="56"/>
      <c r="J109" s="43"/>
      <c r="L109" s="43"/>
      <c r="M109" s="38"/>
    </row>
    <row r="110" spans="8:13">
      <c r="H110" s="56"/>
      <c r="J110" s="43"/>
      <c r="L110" s="43"/>
      <c r="M110" s="38"/>
    </row>
    <row r="111" spans="8:13">
      <c r="H111" s="56"/>
      <c r="J111" s="43"/>
      <c r="L111" s="43"/>
      <c r="M111" s="38"/>
    </row>
    <row r="112" spans="8:13">
      <c r="H112" s="56"/>
      <c r="J112" s="43"/>
      <c r="L112" s="43"/>
      <c r="M112" s="38"/>
    </row>
    <row r="113" spans="8:13">
      <c r="H113" s="56"/>
      <c r="J113" s="43"/>
      <c r="L113" s="43"/>
      <c r="M113" s="38"/>
    </row>
    <row r="114" spans="8:13">
      <c r="H114" s="56"/>
      <c r="J114" s="43"/>
      <c r="L114" s="43"/>
      <c r="M114" s="38"/>
    </row>
    <row r="115" spans="8:13">
      <c r="H115" s="56"/>
      <c r="J115" s="43"/>
      <c r="L115" s="43"/>
      <c r="M115" s="38"/>
    </row>
    <row r="116" spans="8:13">
      <c r="H116" s="56"/>
      <c r="J116" s="43"/>
      <c r="L116" s="43"/>
      <c r="M116" s="38"/>
    </row>
    <row r="117" spans="8:13">
      <c r="H117" s="56"/>
      <c r="J117" s="43"/>
      <c r="L117" s="43"/>
      <c r="M117" s="38"/>
    </row>
    <row r="118" spans="8:13">
      <c r="H118" s="56"/>
      <c r="J118" s="43"/>
      <c r="L118" s="43"/>
      <c r="M118" s="38"/>
    </row>
    <row r="119" spans="8:13">
      <c r="H119" s="56"/>
      <c r="J119" s="43"/>
      <c r="L119" s="43"/>
      <c r="M119" s="38"/>
    </row>
    <row r="120" spans="8:13">
      <c r="H120" s="56"/>
      <c r="J120" s="43"/>
      <c r="L120" s="43"/>
      <c r="M120" s="38"/>
    </row>
    <row r="121" spans="8:13">
      <c r="H121" s="56"/>
      <c r="J121" s="43"/>
      <c r="L121" s="43"/>
      <c r="M121" s="38"/>
    </row>
    <row r="122" spans="8:13">
      <c r="H122" s="56"/>
      <c r="J122" s="43"/>
      <c r="L122" s="43"/>
      <c r="M122" s="38"/>
    </row>
    <row r="123" spans="8:13">
      <c r="H123" s="56"/>
      <c r="J123" s="43"/>
      <c r="L123" s="43"/>
      <c r="M123" s="38"/>
    </row>
    <row r="124" spans="8:13">
      <c r="H124" s="56"/>
      <c r="J124" s="43"/>
      <c r="L124" s="43"/>
      <c r="M124" s="38"/>
    </row>
    <row r="125" spans="8:13">
      <c r="H125" s="56"/>
      <c r="J125" s="43"/>
      <c r="L125" s="43"/>
      <c r="M125" s="38"/>
    </row>
    <row r="126" spans="8:13">
      <c r="H126" s="56"/>
      <c r="J126" s="43"/>
      <c r="L126" s="43"/>
      <c r="M126" s="38"/>
    </row>
    <row r="127" spans="8:13">
      <c r="H127" s="56"/>
      <c r="J127" s="43"/>
      <c r="L127" s="43"/>
      <c r="M127" s="38"/>
    </row>
    <row r="128" spans="8:13">
      <c r="H128" s="56"/>
      <c r="J128" s="43"/>
      <c r="L128" s="43"/>
      <c r="M128" s="38"/>
    </row>
    <row r="129" spans="8:13">
      <c r="H129" s="56"/>
      <c r="J129" s="43"/>
      <c r="L129" s="43"/>
      <c r="M129" s="38"/>
    </row>
    <row r="130" spans="8:13">
      <c r="H130" s="56"/>
      <c r="J130" s="43"/>
      <c r="L130" s="43"/>
      <c r="M130" s="38"/>
    </row>
    <row r="131" spans="8:13">
      <c r="H131" s="56"/>
      <c r="J131" s="43"/>
      <c r="L131" s="43"/>
      <c r="M131" s="38"/>
    </row>
    <row r="132" spans="8:13">
      <c r="H132" s="56"/>
      <c r="J132" s="43"/>
      <c r="L132" s="43"/>
      <c r="M132" s="38"/>
    </row>
    <row r="133" spans="8:13">
      <c r="H133" s="56"/>
      <c r="J133" s="43"/>
      <c r="L133" s="43"/>
      <c r="M133" s="38"/>
    </row>
    <row r="134" spans="8:13">
      <c r="H134" s="56"/>
      <c r="J134" s="43"/>
      <c r="L134" s="43"/>
      <c r="M134" s="38"/>
    </row>
    <row r="135" spans="8:13">
      <c r="H135" s="56"/>
      <c r="J135" s="43"/>
      <c r="L135" s="43"/>
      <c r="M135" s="38"/>
    </row>
    <row r="136" spans="8:13">
      <c r="H136" s="56"/>
      <c r="J136" s="43"/>
      <c r="L136" s="43"/>
      <c r="M136" s="38"/>
    </row>
    <row r="137" spans="8:13">
      <c r="H137" s="56"/>
      <c r="J137" s="43"/>
      <c r="L137" s="43"/>
      <c r="M137" s="38"/>
    </row>
    <row r="138" spans="8:13">
      <c r="H138" s="56"/>
      <c r="J138" s="43"/>
      <c r="L138" s="43"/>
      <c r="M138" s="38"/>
    </row>
    <row r="139" spans="8:13">
      <c r="H139" s="56"/>
      <c r="J139" s="43"/>
      <c r="L139" s="43"/>
      <c r="M139" s="38"/>
    </row>
    <row r="140" spans="8:13">
      <c r="H140" s="56"/>
      <c r="J140" s="43"/>
      <c r="L140" s="43"/>
      <c r="M140" s="38"/>
    </row>
    <row r="141" spans="8:13">
      <c r="H141" s="56"/>
      <c r="J141" s="43"/>
      <c r="L141" s="43"/>
      <c r="M141" s="38"/>
    </row>
    <row r="142" spans="8:13">
      <c r="H142" s="56"/>
      <c r="J142" s="43"/>
      <c r="L142" s="43"/>
      <c r="M142" s="38"/>
    </row>
    <row r="143" spans="8:13">
      <c r="H143" s="56"/>
      <c r="J143" s="43"/>
      <c r="L143" s="43"/>
      <c r="M143" s="38"/>
    </row>
    <row r="144" spans="8:13">
      <c r="H144" s="56"/>
      <c r="J144" s="43"/>
    </row>
    <row r="145" spans="8:8">
      <c r="H145" s="56"/>
    </row>
    <row r="146" spans="8:8">
      <c r="H146" s="56"/>
    </row>
    <row r="147" spans="8:8">
      <c r="H147" s="56"/>
    </row>
    <row r="148" spans="8:8">
      <c r="H148" s="56"/>
    </row>
    <row r="149" spans="8:8">
      <c r="H149" s="56"/>
    </row>
    <row r="150" spans="8:8">
      <c r="H150" s="56"/>
    </row>
    <row r="151" spans="8:8">
      <c r="H151" s="56"/>
    </row>
    <row r="152" spans="8:8">
      <c r="H152" s="56"/>
    </row>
    <row r="153" spans="8:8">
      <c r="H153" s="56"/>
    </row>
    <row r="154" spans="8:8">
      <c r="H154" s="56"/>
    </row>
    <row r="155" spans="8:8">
      <c r="H155" s="56"/>
    </row>
    <row r="156" spans="8:8">
      <c r="H156" s="56"/>
    </row>
    <row r="157" spans="8:8">
      <c r="H157" s="56"/>
    </row>
    <row r="158" spans="8:8">
      <c r="H158" s="56"/>
    </row>
    <row r="159" spans="8:8">
      <c r="H159" s="56"/>
    </row>
    <row r="160" spans="8:8">
      <c r="H160" s="56"/>
    </row>
    <row r="161" spans="8:8">
      <c r="H161" s="56"/>
    </row>
    <row r="162" spans="8:8">
      <c r="H162" s="56"/>
    </row>
    <row r="163" spans="8:8">
      <c r="H163" s="56"/>
    </row>
    <row r="164" spans="8:8">
      <c r="H164" s="56"/>
    </row>
    <row r="165" spans="8:8">
      <c r="H165" s="56"/>
    </row>
  </sheetData>
  <mergeCells count="1">
    <mergeCell ref="B8:L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lattice parameter</vt:lpstr>
      <vt:lpstr>carbon austenite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MSM</dc:creator>
  <cp:lastModifiedBy>Lei Guo</cp:lastModifiedBy>
  <dcterms:created xsi:type="dcterms:W3CDTF">2007-02-16T19:20:43Z</dcterms:created>
  <dcterms:modified xsi:type="dcterms:W3CDTF">2016-10-05T21:57:59Z</dcterms:modified>
</cp:coreProperties>
</file>